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Донорство крові\164-Р\"/>
    </mc:Choice>
  </mc:AlternateContent>
  <xr:revisionPtr revIDLastSave="0" documentId="13_ncr:1_{1573877F-8852-48AE-BFC1-79B90CA330B0}" xr6:coauthVersionLast="47" xr6:coauthVersionMax="47" xr10:uidLastSave="{00000000-0000-0000-0000-000000000000}"/>
  <bookViews>
    <workbookView xWindow="-110" yWindow="-110" windowWidth="19420" windowHeight="10300" xr2:uid="{00000000-000D-0000-FFFF-FFFF00000000}"/>
  </bookViews>
  <sheets>
    <sheet name="Лист1" sheetId="1" r:id="rId1"/>
    <sheet name="Лист2" sheetId="5" r:id="rId2"/>
  </sheets>
  <definedNames>
    <definedName name="_xlnm.Print_Area" localSheetId="0">Лист1!$A$1:$Q$38</definedName>
    <definedName name="_xlnm.Print_Area" localSheetId="1">Лист2!$A$1:$G$36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WyIBL2Z/+qPikLG8pDtY3kZdF5A=="/>
    </ext>
  </extLst>
</workbook>
</file>

<file path=xl/calcChain.xml><?xml version="1.0" encoding="utf-8"?>
<calcChain xmlns="http://schemas.openxmlformats.org/spreadsheetml/2006/main">
  <c r="P6" i="5" l="1"/>
  <c r="P7" i="5"/>
  <c r="P8" i="5"/>
  <c r="P9" i="5"/>
  <c r="P10" i="5"/>
  <c r="P11" i="5"/>
  <c r="P12" i="5"/>
  <c r="P13" i="5"/>
  <c r="P14" i="5"/>
  <c r="P15" i="5"/>
  <c r="P16" i="5"/>
  <c r="P17" i="5"/>
  <c r="P18" i="5"/>
  <c r="P19" i="5"/>
  <c r="P20" i="5"/>
  <c r="P21" i="5"/>
  <c r="P22" i="5"/>
  <c r="P23" i="5"/>
  <c r="P24" i="5"/>
  <c r="P25" i="5"/>
  <c r="P26" i="5"/>
  <c r="P27" i="5"/>
  <c r="P28" i="5"/>
  <c r="P29" i="5"/>
  <c r="P30" i="5"/>
  <c r="P31" i="5"/>
  <c r="P32" i="5"/>
  <c r="P33" i="5"/>
  <c r="P5" i="5"/>
  <c r="N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 r="L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M5" i="5"/>
  <c r="J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H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7" i="1"/>
  <c r="P36"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7" i="1"/>
  <c r="N36"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7" i="1"/>
  <c r="L36" i="1"/>
  <c r="J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7"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F36" i="1"/>
  <c r="O34" i="5" l="1"/>
  <c r="M34" i="5"/>
  <c r="K34" i="5"/>
  <c r="I34" i="5"/>
  <c r="Q36" i="1"/>
  <c r="O36" i="1"/>
  <c r="M36" i="1"/>
  <c r="K36" i="1"/>
  <c r="G36" i="1"/>
  <c r="F34" i="5" l="1"/>
  <c r="D34" i="5"/>
  <c r="G29" i="5"/>
  <c r="G26" i="5"/>
  <c r="G24" i="5"/>
  <c r="G16" i="5"/>
  <c r="G15" i="5"/>
  <c r="E8" i="5"/>
  <c r="E29" i="5"/>
  <c r="E26" i="5"/>
  <c r="E24" i="5"/>
  <c r="E16" i="5"/>
  <c r="E15" i="5"/>
  <c r="H36" i="1"/>
  <c r="I28" i="1"/>
  <c r="I26" i="1"/>
  <c r="I10" i="1"/>
  <c r="I18" i="1"/>
  <c r="I17" i="1"/>
  <c r="D36" i="1"/>
  <c r="G32" i="5"/>
  <c r="E32" i="5"/>
  <c r="E28" i="5" l="1"/>
  <c r="E27" i="5"/>
  <c r="E25" i="5"/>
  <c r="E23" i="5"/>
  <c r="E22" i="5"/>
  <c r="E21" i="5"/>
  <c r="E20" i="5"/>
  <c r="E19" i="5"/>
  <c r="E18" i="5"/>
  <c r="E33" i="5"/>
  <c r="E30" i="5"/>
  <c r="E17" i="5"/>
  <c r="E14" i="5"/>
  <c r="E13" i="5"/>
  <c r="E31" i="5"/>
  <c r="E12" i="5"/>
  <c r="E11" i="5"/>
  <c r="E10" i="5"/>
  <c r="E9" i="5"/>
  <c r="E7" i="5"/>
  <c r="E6" i="5"/>
  <c r="E5" i="5"/>
  <c r="E34" i="5" l="1"/>
  <c r="G6" i="5"/>
  <c r="G7" i="5"/>
  <c r="G9" i="5"/>
  <c r="G10" i="5"/>
  <c r="G11" i="5"/>
  <c r="G12" i="5"/>
  <c r="G31" i="5"/>
  <c r="G13" i="5"/>
  <c r="G14" i="5"/>
  <c r="G17" i="5"/>
  <c r="G30" i="5"/>
  <c r="G33" i="5"/>
  <c r="G18" i="5"/>
  <c r="G19" i="5"/>
  <c r="G20" i="5"/>
  <c r="G21" i="5"/>
  <c r="G22" i="5"/>
  <c r="G23" i="5"/>
  <c r="G25" i="5"/>
  <c r="G27" i="5"/>
  <c r="G28" i="5"/>
  <c r="G5" i="5"/>
  <c r="P34" i="5" s="1"/>
  <c r="I8" i="1"/>
  <c r="I9" i="1"/>
  <c r="I11" i="1"/>
  <c r="I12" i="1"/>
  <c r="I13" i="1"/>
  <c r="I14" i="1"/>
  <c r="I15" i="1"/>
  <c r="I16" i="1"/>
  <c r="I19" i="1"/>
  <c r="I20" i="1"/>
  <c r="I21" i="1"/>
  <c r="I22" i="1"/>
  <c r="I23" i="1"/>
  <c r="I24" i="1"/>
  <c r="I25" i="1"/>
  <c r="I27" i="1"/>
  <c r="I29" i="1"/>
  <c r="I30" i="1"/>
  <c r="I32" i="1"/>
  <c r="I33" i="1"/>
  <c r="I34" i="1"/>
  <c r="I35" i="1"/>
  <c r="I7" i="1"/>
  <c r="G34" i="5" l="1"/>
  <c r="I36" i="1"/>
  <c r="E36" i="1"/>
</calcChain>
</file>

<file path=xl/sharedStrings.xml><?xml version="1.0" encoding="utf-8"?>
<sst xmlns="http://schemas.openxmlformats.org/spreadsheetml/2006/main" count="110" uniqueCount="54">
  <si>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</si>
  <si>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</si>
  <si>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</si>
  <si>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</si>
  <si>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</si>
  <si>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</si>
  <si>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</si>
  <si>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</si>
  <si>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</si>
  <si>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</si>
  <si>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</si>
  <si>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</si>
  <si>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</si>
  <si>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</si>
  <si>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</si>
  <si>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</si>
  <si>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</si>
  <si>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</si>
  <si>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</si>
  <si>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</si>
  <si>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Хмельницька область</t>
  </si>
  <si>
    <t>Чернівецька область</t>
  </si>
  <si>
    <t>Чернігівська область</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</si>
  <si>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</si>
  <si>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</si>
  <si>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</si>
  <si>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</si>
  <si>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</si>
  <si>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к-сть упаковок</t>
  </si>
  <si>
    <t>Додаток 1</t>
  </si>
  <si>
    <t>Продовження додатку 1</t>
  </si>
  <si>
    <t>Розподіл реагентів та витратних матеріалів для імуногематологічних досліджень,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медичних виробів, інших товарів і послуг» у частині «Медичні вироби для забезпечення розвитку донорства крові та її компонентів. Реагенти та витратні матеріали для імуногематологічних досліджень»</t>
  </si>
  <si>
    <t>Едем АДАМАНОВ</t>
  </si>
  <si>
    <t>Генеральний директор</t>
  </si>
  <si>
    <t>Донецька область</t>
  </si>
  <si>
    <t>Місто Київ</t>
  </si>
  <si>
    <t>Черкаська область</t>
  </si>
  <si>
    <t>Херсонська область</t>
  </si>
  <si>
    <t>Львівська область</t>
  </si>
  <si>
    <t>Луганська область</t>
  </si>
  <si>
    <t xml:space="preserve">Набір DiaClon Rh-Subgroups + K
 (Набір DiaClon Rh-Subgroups + K (112 х 12), або еквівалент)
Виробник: ДіаМед ГмбХ,
Швейцарія
Ціна за упаковку - 165 449,78 грн
(mmn id -14753)
</t>
  </si>
  <si>
    <t xml:space="preserve">Набір DiaClon Rh-Subgroups + K
 (Набір DiaClon Rh-Subgroups + K (60 х 12), або еквівалент)
Виробник: ДіаМед ГмбХ,
Швейцарія
Ціна за упаковку - 87 949,23 грн
(mmn id -14754)
</t>
  </si>
  <si>
    <t xml:space="preserve">Набір DiaClon Anti-K
 (Набір DiaClon Anti-K (1 х 12), або еквівалент)
Виробник: ДіаМед ГмбХ,
Швейцарія
Ціна за упаковку - 1 974,90 грн
(mmn id -14755)
</t>
  </si>
  <si>
    <t>Набір DiaClon ABO/D
(Набір DiaClon ABO/D (112 х 12), або еквівалент)
Виробник: ДіаМед ГмбХ,
Швейцарія
Ціна за упаковку - 123 971,25 грн
(mmn id -14765)</t>
  </si>
  <si>
    <t xml:space="preserve">Набір LISS/Coombs
 (Набір LISS/Coombs (112 х 12), або еквівалент)
Виробник: ДіаМед ГмбХ,
Швейцарія
Ціна за упаковку - 96 877,80 грн
(mmn id -14768)
</t>
  </si>
  <si>
    <t xml:space="preserve">Набір LISS/Coombs
 (Набір LISS/Coombs (60 х 12), або еквівалент)
Виробник: ДіаМед ГмбХ,
Швейцарія
Ціна за упаковку - 68 206,40 грн
(mmn id -14769)
</t>
  </si>
  <si>
    <t xml:space="preserve">
Розчинник ID-Diluent 2
 (Розчинник ID-Diluent 2 (1 х 500 мл), або еквівалент)
Виробник: ДіаМед ГмбХ,
Швейцарія
Ціна за упаковку - 3 784,00 грн
(mmn id -14771)
</t>
  </si>
  <si>
    <t>Розчинник ID-Diluent 2 (штатив для IH-аналізаторів)
 (Розчинник ID-Diluent 2 (10 штативів 60 х 700 мкл), або еквівалент)
Виробник: ДіаМед ГмбХ,
Швейцарія
Ціна за упаковку - 4 244,25 грн
(mmn id -14772)</t>
  </si>
  <si>
    <t xml:space="preserve">
Набір NaCl, Enzyme Test and Cold Agglutinins
 (Набір NaCl, Enzyme Test and Cold Agglutinins (60 х 12), або еквівалент)
Виробник: ДіаМед ГмбХ,
Швейцарія
Ціна за упаковку - 37 091,70 грн
(mmn id -14774)
</t>
  </si>
  <si>
    <t xml:space="preserve">ID-DiaClon Anti-D, анти-D, 1 х 5 мл
 (ID-DiaClon Anti-D, анти-D, 1 х 5 мл, або еквівалент)
Виробник: ДіаМед ГмбХ,
Швейцарія
Ціна за упаковку - 838,03 грн
(mmn id -14775)
</t>
  </si>
  <si>
    <t xml:space="preserve">
Набір DiaClon ABD-Confirmation for Donors
 (Набір DiaClon ABD-Confirmation for Donors (60 х 12), або еквівалент)
Виробник: ДіаМед ГмбХ,
Швейцарія
Ціна за упаковку - 51 086,15 грн
(mmn id -14752)
</t>
  </si>
  <si>
    <t>Набір DiaClon ABO/Rh for Donors
 (Набір DiaClon ABO/Rh for Donors (60 х 12), або еквівалент)
Виробник: ДіаМед ГмбХ,
Швейцарія
Ціна за упаковку - 44 875,72 грн
(mmn id -14764)</t>
  </si>
  <si>
    <t>Набір DiaClon ABO/D + Reverse Grouping for Donors
 (Набір DiaClon ABO/D + Reverse Grouping for Donors (112 х 12), або еквівалент)
Виробник: ДіаМед ГмбХ,
Швейцарія
Ціна за упаковку - 99 161,44 грн
(mmn id -14767)</t>
  </si>
  <si>
    <t xml:space="preserve">ЗАТВЕРДЖЕНО
наказ державного підприємства 
«Медичні закупівлі України»
від 16.02.2024 № 164-Р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</si>
</sst>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5"/>
      <color rgb="FF000000"/>
      <name val="Times New Roman"/>
      <family val="1"/>
      <charset val="204"/>
    </font>
    <font>
      <b/>
      <sz val="11"/>
      <color theme="1"/>
      <name val="Calibri"/>
      <family val="2"/>
      <charset val="204"/>
      <scheme val="minor"/>
    </font>
    <font>
      <sz val="12"/>
      <color theme="1"/>
      <name val="Times New Roman"/>
      <family val="1"/>
      <charset val="204"/>
    </font>
    <font>
      <sz val="14"/>
      <name val="Times New Roman"/>
      <family val="1"/>
      <charset val="204"/>
    </font>
    <font>
      <b/>
      <sz val="14"/>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42">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rgb="FF000000"/>
      </left>
      <right/>
      <top style="medium">
        <color rgb="FF000000"/>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rgb="FF000000"/>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medium">
        <color indexed="64"/>
      </right>
      <top/>
      <bottom style="thin">
        <color indexed="64"/>
      </bottom>
      <diagonal/>
    </border>
    <border>
      <left style="medium">
        <color rgb="FF000000"/>
      </left>
      <right/>
      <top/>
      <bottom style="medium">
        <color indexed="64"/>
      </bottom>
      <diagonal/>
    </border>
    <border>
      <left style="medium">
        <color rgb="FF000000"/>
      </left>
      <right style="medium">
        <color rgb="FF000000"/>
      </right>
      <top/>
      <bottom style="medium">
        <color indexed="64"/>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thin">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91">
    <xf numFmtId="0" fontId="0" fillId="0" borderId="0" xfId="0"/>
    <xf numFmtId="0" fontId="3" fillId="2" borderId="1" xfId="0" applyFont="1" applyFill="1" applyBorder="1" applyAlignment="1">
      <alignment vertical="center" wrapText="1"/>
    </xf>
    <xf numFmtId="4" fontId="3" fillId="2" borderId="4" xfId="0" applyNumberFormat="1" applyFont="1" applyFill="1" applyBorder="1" applyAlignment="1">
      <alignment horizontal="center" vertical="center"/>
    </xf>
    <xf numFmtId="4" fontId="3" fillId="2" borderId="5" xfId="0" applyNumberFormat="1" applyFont="1" applyFill="1" applyBorder="1" applyAlignment="1">
      <alignment horizontal="center" vertical="center" wrapText="1"/>
    </xf>
    <xf numFmtId="3" fontId="3" fillId="2" borderId="15"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4" fontId="9" fillId="2" borderId="1" xfId="0" applyNumberFormat="1" applyFont="1" applyFill="1" applyBorder="1" applyAlignment="1">
      <alignment horizontal="right" vertical="center" wrapText="1"/>
    </xf>
    <xf numFmtId="4" fontId="3" fillId="2" borderId="7" xfId="0" applyNumberFormat="1" applyFont="1" applyFill="1" applyBorder="1" applyAlignment="1">
      <alignment horizontal="center" vertical="center"/>
    </xf>
    <xf numFmtId="3" fontId="3" fillId="2" borderId="5" xfId="0" applyNumberFormat="1" applyFont="1" applyFill="1" applyBorder="1" applyAlignment="1">
      <alignment horizontal="center" vertical="center"/>
    </xf>
    <xf numFmtId="4" fontId="3" fillId="2" borderId="5" xfId="0" applyNumberFormat="1" applyFont="1" applyFill="1" applyBorder="1" applyAlignment="1">
      <alignment horizontal="center" vertical="center"/>
    </xf>
    <xf numFmtId="0" fontId="0" fillId="3" borderId="0" xfId="0" applyFill="1"/>
    <xf numFmtId="0" fontId="13" fillId="3" borderId="18" xfId="0" applyFont="1" applyFill="1" applyBorder="1" applyAlignment="1">
      <alignment horizontal="center" vertical="center" wrapText="1"/>
    </xf>
    <xf numFmtId="0" fontId="7" fillId="3" borderId="0" xfId="0" applyFont="1" applyFill="1"/>
    <xf numFmtId="0" fontId="3" fillId="3" borderId="0" xfId="0" applyFont="1" applyFill="1" applyAlignment="1">
      <alignment vertical="center" wrapText="1"/>
    </xf>
    <xf numFmtId="0" fontId="4" fillId="3" borderId="4" xfId="0" applyFont="1" applyFill="1" applyBorder="1" applyAlignment="1">
      <alignment vertical="center"/>
    </xf>
    <xf numFmtId="1" fontId="5" fillId="3" borderId="17" xfId="0" applyNumberFormat="1"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 fillId="3" borderId="29" xfId="0" applyFont="1" applyFill="1" applyBorder="1" applyAlignment="1">
      <alignment horizontal="center" vertical="center" wrapText="1"/>
    </xf>
    <xf numFmtId="4" fontId="3" fillId="2" borderId="24" xfId="0" applyNumberFormat="1" applyFont="1" applyFill="1" applyBorder="1" applyAlignment="1">
      <alignment horizontal="center" vertical="center" wrapText="1"/>
    </xf>
    <xf numFmtId="0" fontId="12" fillId="3" borderId="0" xfId="0" applyFont="1" applyFill="1" applyAlignment="1">
      <alignment horizontal="right" vertical="center"/>
    </xf>
    <xf numFmtId="0" fontId="1" fillId="3" borderId="0" xfId="0" applyFont="1" applyFill="1" applyAlignment="1">
      <alignment horizontal="center" vertical="center"/>
    </xf>
    <xf numFmtId="0" fontId="1" fillId="2" borderId="6" xfId="0" applyFont="1" applyFill="1" applyBorder="1" applyAlignment="1">
      <alignment horizontal="center" vertical="center" wrapText="1"/>
    </xf>
    <xf numFmtId="1" fontId="5" fillId="3" borderId="13" xfId="0" applyNumberFormat="1" applyFont="1" applyFill="1" applyBorder="1" applyAlignment="1">
      <alignment horizontal="center" vertical="center" wrapText="1"/>
    </xf>
    <xf numFmtId="1" fontId="5" fillId="3" borderId="5" xfId="0" applyNumberFormat="1" applyFont="1" applyFill="1" applyBorder="1" applyAlignment="1">
      <alignment horizontal="center" vertical="center" wrapText="1"/>
    </xf>
    <xf numFmtId="4" fontId="13" fillId="3" borderId="31" xfId="0" applyNumberFormat="1" applyFont="1" applyFill="1" applyBorder="1" applyAlignment="1">
      <alignment horizontal="center" vertical="center" wrapText="1"/>
    </xf>
    <xf numFmtId="0" fontId="13" fillId="3" borderId="39" xfId="0" applyFont="1" applyFill="1" applyBorder="1" applyAlignment="1">
      <alignment horizontal="center" vertical="center" wrapText="1"/>
    </xf>
    <xf numFmtId="0" fontId="7" fillId="3" borderId="4" xfId="0" applyFont="1" applyFill="1" applyBorder="1"/>
    <xf numFmtId="0" fontId="3" fillId="3" borderId="0" xfId="0" applyFont="1" applyFill="1" applyAlignment="1">
      <alignment horizontal="center" vertical="center" wrapText="1"/>
    </xf>
    <xf numFmtId="0" fontId="0" fillId="3" borderId="34" xfId="0" applyFill="1" applyBorder="1"/>
    <xf numFmtId="0" fontId="1" fillId="2" borderId="23"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30" xfId="0" applyFont="1" applyFill="1" applyBorder="1" applyAlignment="1">
      <alignment horizontal="center" vertical="center" wrapText="1"/>
    </xf>
    <xf numFmtId="1" fontId="5" fillId="3" borderId="0" xfId="0" applyNumberFormat="1" applyFont="1" applyFill="1" applyAlignment="1">
      <alignment horizontal="center" vertical="center" wrapText="1"/>
    </xf>
    <xf numFmtId="1" fontId="5" fillId="3" borderId="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14" fillId="3" borderId="14" xfId="0" applyFont="1" applyFill="1" applyBorder="1" applyAlignment="1">
      <alignment horizontal="left" vertical="center" wrapText="1"/>
    </xf>
    <xf numFmtId="4" fontId="13" fillId="3" borderId="21" xfId="0" applyNumberFormat="1" applyFont="1" applyFill="1" applyBorder="1" applyAlignment="1">
      <alignment horizontal="center" vertical="center" wrapText="1"/>
    </xf>
    <xf numFmtId="4" fontId="13" fillId="3" borderId="26" xfId="0" applyNumberFormat="1" applyFont="1" applyFill="1" applyBorder="1" applyAlignment="1">
      <alignment horizontal="center" vertical="center" wrapText="1"/>
    </xf>
    <xf numFmtId="4" fontId="1" fillId="3" borderId="21" xfId="0" applyNumberFormat="1" applyFont="1" applyFill="1" applyBorder="1" applyAlignment="1">
      <alignment horizontal="center" vertical="center" wrapText="1"/>
    </xf>
    <xf numFmtId="4" fontId="0" fillId="3" borderId="0" xfId="0" applyNumberFormat="1" applyFill="1"/>
    <xf numFmtId="0" fontId="1" fillId="3" borderId="9" xfId="0" applyFont="1" applyFill="1" applyBorder="1" applyAlignment="1">
      <alignment horizontal="center" vertical="center"/>
    </xf>
    <xf numFmtId="0" fontId="14" fillId="3" borderId="11" xfId="0" applyFont="1" applyFill="1" applyBorder="1" applyAlignment="1">
      <alignment horizontal="left" vertical="center" wrapText="1"/>
    </xf>
    <xf numFmtId="4" fontId="13" fillId="3" borderId="28" xfId="0" applyNumberFormat="1" applyFont="1" applyFill="1" applyBorder="1" applyAlignment="1">
      <alignment horizontal="center" vertical="center" wrapText="1"/>
    </xf>
    <xf numFmtId="4" fontId="1" fillId="3" borderId="28" xfId="0" applyNumberFormat="1" applyFont="1" applyFill="1" applyBorder="1" applyAlignment="1">
      <alignment horizontal="center" vertical="center" wrapText="1"/>
    </xf>
    <xf numFmtId="0" fontId="0" fillId="3" borderId="4" xfId="0" applyFill="1" applyBorder="1"/>
    <xf numFmtId="0" fontId="14" fillId="3" borderId="4" xfId="0" applyFont="1" applyFill="1" applyBorder="1" applyAlignment="1">
      <alignment horizontal="left" vertical="center" wrapText="1"/>
    </xf>
    <xf numFmtId="4" fontId="1" fillId="3" borderId="31" xfId="0" applyNumberFormat="1" applyFont="1" applyFill="1" applyBorder="1" applyAlignment="1">
      <alignment horizontal="center" vertical="center" wrapText="1"/>
    </xf>
    <xf numFmtId="0" fontId="14" fillId="3" borderId="12" xfId="0" applyFont="1" applyFill="1" applyBorder="1" applyAlignment="1">
      <alignment horizontal="left" vertical="center" wrapText="1"/>
    </xf>
    <xf numFmtId="0" fontId="11" fillId="3" borderId="4" xfId="0" applyFont="1" applyFill="1" applyBorder="1"/>
    <xf numFmtId="4" fontId="1" fillId="3" borderId="41" xfId="0" applyNumberFormat="1" applyFont="1" applyFill="1" applyBorder="1" applyAlignment="1">
      <alignment horizontal="center" vertical="center" wrapText="1"/>
    </xf>
    <xf numFmtId="0" fontId="6" fillId="3" borderId="0" xfId="0" applyFont="1" applyFill="1" applyAlignment="1">
      <alignment horizontal="left" vertical="center" wrapText="1"/>
    </xf>
    <xf numFmtId="0" fontId="8" fillId="3" borderId="0" xfId="0" applyFont="1" applyFill="1" applyAlignment="1">
      <alignment horizontal="center" vertical="center"/>
    </xf>
    <xf numFmtId="0" fontId="0" fillId="3" borderId="0" xfId="0" applyFill="1" applyAlignment="1">
      <alignment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6" fillId="3" borderId="4" xfId="0" applyFont="1" applyFill="1" applyBorder="1" applyAlignment="1">
      <alignment horizontal="left" vertical="center" wrapText="1"/>
    </xf>
    <xf numFmtId="0" fontId="8" fillId="3" borderId="4" xfId="0" applyFont="1" applyFill="1" applyBorder="1" applyAlignment="1">
      <alignment horizontal="center" vertical="center"/>
    </xf>
    <xf numFmtId="0" fontId="3" fillId="3" borderId="4" xfId="0" applyFont="1" applyFill="1" applyBorder="1" applyAlignment="1">
      <alignment vertical="center" wrapText="1"/>
    </xf>
    <xf numFmtId="0" fontId="1" fillId="2" borderId="30"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3" borderId="0" xfId="0" applyFont="1" applyFill="1" applyAlignment="1">
      <alignment horizontal="right"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3" fillId="3" borderId="7" xfId="0" applyFont="1" applyFill="1" applyBorder="1" applyAlignment="1">
      <alignment horizontal="center" vertical="center" wrapText="1"/>
    </xf>
    <xf numFmtId="0" fontId="4" fillId="3" borderId="15" xfId="0" applyFont="1" applyFill="1" applyBorder="1"/>
    <xf numFmtId="0" fontId="6" fillId="3" borderId="16" xfId="0" applyFont="1" applyFill="1" applyBorder="1" applyAlignment="1">
      <alignment horizontal="left" vertical="center" wrapText="1"/>
    </xf>
    <xf numFmtId="0" fontId="9" fillId="2" borderId="4" xfId="0" applyFont="1" applyFill="1" applyBorder="1" applyAlignment="1">
      <alignment horizontal="left" vertical="center" wrapText="1"/>
    </xf>
    <xf numFmtId="0" fontId="4" fillId="3" borderId="4" xfId="0" applyFont="1" applyFill="1" applyBorder="1" applyAlignment="1">
      <alignment vertical="center"/>
    </xf>
    <xf numFmtId="0" fontId="10" fillId="3" borderId="0" xfId="0" applyFont="1" applyFill="1" applyAlignment="1">
      <alignment horizontal="center" vertical="center" wrapText="1"/>
    </xf>
    <xf numFmtId="0" fontId="0" fillId="3" borderId="0" xfId="0" applyFill="1"/>
    <xf numFmtId="0" fontId="3" fillId="3" borderId="35" xfId="0" applyFont="1" applyFill="1" applyBorder="1" applyAlignment="1">
      <alignment horizontal="center" vertical="center" wrapText="1"/>
    </xf>
    <xf numFmtId="0" fontId="4" fillId="3" borderId="29" xfId="0" applyFont="1" applyFill="1" applyBorder="1"/>
    <xf numFmtId="0" fontId="3" fillId="3" borderId="36" xfId="0" applyFont="1" applyFill="1" applyBorder="1" applyAlignment="1">
      <alignment horizontal="center" vertical="center" wrapText="1"/>
    </xf>
    <xf numFmtId="0" fontId="4" fillId="3" borderId="6" xfId="0" applyFont="1" applyFill="1" applyBorder="1"/>
    <xf numFmtId="0" fontId="4" fillId="3" borderId="22" xfId="0" applyFont="1" applyFill="1" applyBorder="1"/>
    <xf numFmtId="0" fontId="3" fillId="3" borderId="1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4" fillId="3" borderId="20" xfId="0" applyFont="1" applyFill="1" applyBorder="1"/>
    <xf numFmtId="0" fontId="6" fillId="3" borderId="19"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9" fillId="2" borderId="3"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CC66FF"/>
      <color rgb="FF33CC33"/>
      <color rgb="FF0099FF"/>
      <color rgb="FFFF9999"/>
      <color rgb="FF66FFCC"/>
      <color rgb="FFFFFF99"/>
      <color rgb="FFFF3399"/>
      <color rgb="FF6BFB8A"/>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03"/>
  <sheetViews>
    <sheetView tabSelected="1" topLeftCell="B1" zoomScale="60" zoomScaleNormal="60" zoomScaleSheetLayoutView="40" workbookViewId="0">
      <pane xSplit="2" topLeftCell="D1" activePane="topRight" state="frozen"/>
      <selection activeCell="B4" sqref="B4"/>
      <selection pane="topRight" activeCell="P4" sqref="P4:Q4"/>
    </sheetView>
  </sheetViews>
  <sheetFormatPr defaultColWidth="14.453125" defaultRowHeight="15" customHeight="1"/>
  <cols>
    <col min="1" max="2" width="5.26953125" style="10" customWidth="1"/>
    <col min="3" max="3" width="55.7265625" style="10" customWidth="1"/>
    <col min="4" max="10" width="23.1796875" style="10" customWidth="1"/>
    <col min="11" max="11" width="29" style="10" customWidth="1"/>
    <col min="12" max="12" width="23.1796875" style="10" customWidth="1"/>
    <col min="13" max="13" width="29" style="10" customWidth="1"/>
    <col min="14" max="14" width="23.1796875" style="10" customWidth="1"/>
    <col min="15" max="15" width="29" style="10" customWidth="1"/>
    <col min="16" max="16" width="23.1796875" style="10" customWidth="1"/>
    <col min="17" max="17" width="29" style="10" customWidth="1"/>
    <col min="18" max="18" width="22" style="10" customWidth="1"/>
    <col min="19" max="21" width="20.26953125" style="10" customWidth="1"/>
    <col min="22" max="22" width="24.453125" style="10" customWidth="1"/>
    <col min="23" max="23" width="19.7265625" style="10" customWidth="1"/>
    <col min="24" max="16384" width="14.453125" style="10"/>
  </cols>
  <sheetData>
    <row r="1" spans="1:19" ht="27" customHeight="1">
      <c r="J1" s="66"/>
      <c r="K1" s="66"/>
      <c r="L1" s="66"/>
      <c r="M1" s="66"/>
      <c r="N1" s="66"/>
      <c r="O1" s="66"/>
      <c r="P1" s="66" t="s">
        <v>29</v>
      </c>
      <c r="Q1" s="66"/>
    </row>
    <row r="2" spans="1:19" ht="95.25" customHeight="1">
      <c r="A2" s="20"/>
      <c r="B2" s="20"/>
      <c r="C2" s="55"/>
      <c r="D2" s="55"/>
      <c r="E2" s="55"/>
      <c r="F2" s="55"/>
      <c r="G2" s="55"/>
      <c r="H2" s="55"/>
      <c r="I2" s="55"/>
      <c r="J2" s="67"/>
      <c r="K2" s="68"/>
      <c r="L2" s="67"/>
      <c r="M2" s="68"/>
      <c r="N2" s="67"/>
      <c r="O2" s="68"/>
      <c r="P2" s="67" t="s">
        <v>53</v>
      </c>
      <c r="Q2" s="68"/>
    </row>
    <row r="3" spans="1:19" ht="66" customHeight="1" thickBot="1">
      <c r="A3" s="56"/>
      <c r="B3" s="74" t="s">
        <v>31</v>
      </c>
      <c r="C3" s="75"/>
      <c r="D3" s="75"/>
      <c r="E3" s="75"/>
      <c r="F3" s="75"/>
      <c r="G3" s="75"/>
      <c r="H3" s="75"/>
      <c r="I3" s="75"/>
      <c r="J3" s="75"/>
      <c r="K3" s="75"/>
      <c r="L3" s="75"/>
      <c r="M3" s="75"/>
      <c r="N3" s="75"/>
      <c r="O3" s="75"/>
      <c r="P3" s="75"/>
      <c r="Q3" s="75"/>
    </row>
    <row r="4" spans="1:19" ht="268" customHeight="1" thickBot="1">
      <c r="A4" s="27"/>
      <c r="B4" s="76" t="s">
        <v>0</v>
      </c>
      <c r="C4" s="78" t="s">
        <v>1</v>
      </c>
      <c r="D4" s="69" t="s">
        <v>50</v>
      </c>
      <c r="E4" s="80"/>
      <c r="F4" s="69" t="s">
        <v>40</v>
      </c>
      <c r="G4" s="81"/>
      <c r="H4" s="69" t="s">
        <v>41</v>
      </c>
      <c r="I4" s="80"/>
      <c r="J4" s="69" t="s">
        <v>42</v>
      </c>
      <c r="K4" s="70"/>
      <c r="L4" s="69" t="s">
        <v>51</v>
      </c>
      <c r="M4" s="70"/>
      <c r="N4" s="69" t="s">
        <v>43</v>
      </c>
      <c r="O4" s="70"/>
      <c r="P4" s="69" t="s">
        <v>52</v>
      </c>
      <c r="Q4" s="70"/>
      <c r="R4" s="28"/>
    </row>
    <row r="5" spans="1:19" ht="21" customHeight="1" thickBot="1">
      <c r="A5" s="27"/>
      <c r="B5" s="77"/>
      <c r="C5" s="79"/>
      <c r="D5" s="21" t="s">
        <v>28</v>
      </c>
      <c r="E5" s="29" t="s">
        <v>3</v>
      </c>
      <c r="F5" s="21" t="s">
        <v>28</v>
      </c>
      <c r="G5" s="29" t="s">
        <v>3</v>
      </c>
      <c r="H5" s="21" t="s">
        <v>28</v>
      </c>
      <c r="I5" s="29" t="s">
        <v>3</v>
      </c>
      <c r="J5" s="21" t="s">
        <v>28</v>
      </c>
      <c r="K5" s="60" t="s">
        <v>3</v>
      </c>
      <c r="L5" s="21" t="s">
        <v>28</v>
      </c>
      <c r="M5" s="60" t="s">
        <v>3</v>
      </c>
      <c r="N5" s="21" t="s">
        <v>28</v>
      </c>
      <c r="O5" s="60" t="s">
        <v>3</v>
      </c>
      <c r="P5" s="21" t="s">
        <v>28</v>
      </c>
      <c r="Q5" s="60" t="s">
        <v>3</v>
      </c>
      <c r="R5" s="28"/>
    </row>
    <row r="6" spans="1:19" ht="12.5" customHeight="1" thickBot="1">
      <c r="A6" s="34"/>
      <c r="B6" s="22">
        <v>1</v>
      </c>
      <c r="C6" s="23">
        <v>2</v>
      </c>
      <c r="D6" s="15">
        <v>3</v>
      </c>
      <c r="E6" s="35">
        <v>4</v>
      </c>
      <c r="F6" s="15">
        <v>5</v>
      </c>
      <c r="G6" s="35">
        <v>6</v>
      </c>
      <c r="H6" s="22">
        <v>7</v>
      </c>
      <c r="I6" s="23">
        <v>8</v>
      </c>
      <c r="J6" s="22">
        <v>9</v>
      </c>
      <c r="K6" s="23">
        <v>10</v>
      </c>
      <c r="L6" s="23">
        <v>11</v>
      </c>
      <c r="M6" s="23">
        <v>12</v>
      </c>
      <c r="N6" s="23">
        <v>13</v>
      </c>
      <c r="O6" s="23">
        <v>14</v>
      </c>
      <c r="P6" s="23">
        <v>15</v>
      </c>
      <c r="Q6" s="23">
        <v>16</v>
      </c>
    </row>
    <row r="7" spans="1:19" ht="17.25" customHeight="1">
      <c r="A7" s="20"/>
      <c r="B7" s="36">
        <v>1</v>
      </c>
      <c r="C7" s="37" t="s">
        <v>4</v>
      </c>
      <c r="D7" s="16">
        <v>4</v>
      </c>
      <c r="E7" s="38">
        <f>D7*51086.15</f>
        <v>204344.6</v>
      </c>
      <c r="F7" s="16">
        <v>0</v>
      </c>
      <c r="G7" s="38">
        <f t="shared" ref="G7:G31" si="0">F7*165449.78</f>
        <v>0</v>
      </c>
      <c r="H7" s="16">
        <v>0</v>
      </c>
      <c r="I7" s="38">
        <f t="shared" ref="I7:I30" si="1">H7*87949.23</f>
        <v>0</v>
      </c>
      <c r="J7" s="16">
        <v>0</v>
      </c>
      <c r="K7" s="24">
        <f t="shared" ref="K7:K31" si="2">J7*1974.9</f>
        <v>0</v>
      </c>
      <c r="L7" s="25">
        <v>0</v>
      </c>
      <c r="M7" s="24">
        <f>L7*44875.72</f>
        <v>0</v>
      </c>
      <c r="N7" s="25">
        <v>0</v>
      </c>
      <c r="O7" s="24">
        <f>N7*123971.25</f>
        <v>0</v>
      </c>
      <c r="P7" s="25">
        <v>2</v>
      </c>
      <c r="Q7" s="24">
        <f>P7*99161.44</f>
        <v>198322.88</v>
      </c>
      <c r="S7" s="41"/>
    </row>
    <row r="8" spans="1:19" ht="17.25" customHeight="1">
      <c r="A8" s="20"/>
      <c r="B8" s="42">
        <v>2</v>
      </c>
      <c r="C8" s="43" t="s">
        <v>5</v>
      </c>
      <c r="D8" s="61">
        <v>0</v>
      </c>
      <c r="E8" s="38">
        <f t="shared" ref="E8:E35" si="3">D8*51086.15</f>
        <v>0</v>
      </c>
      <c r="F8" s="11">
        <v>0</v>
      </c>
      <c r="G8" s="38">
        <f t="shared" si="0"/>
        <v>0</v>
      </c>
      <c r="H8" s="11">
        <v>0</v>
      </c>
      <c r="I8" s="38">
        <f t="shared" si="1"/>
        <v>0</v>
      </c>
      <c r="J8" s="11">
        <v>0</v>
      </c>
      <c r="K8" s="24">
        <f t="shared" si="2"/>
        <v>0</v>
      </c>
      <c r="L8" s="11">
        <v>0</v>
      </c>
      <c r="M8" s="24">
        <f t="shared" ref="M8:M35" si="4">L8*44875.72</f>
        <v>0</v>
      </c>
      <c r="N8" s="11">
        <v>0</v>
      </c>
      <c r="O8" s="24">
        <f t="shared" ref="O8:O35" si="5">N8*123971.25</f>
        <v>0</v>
      </c>
      <c r="P8" s="11">
        <v>2</v>
      </c>
      <c r="Q8" s="24">
        <f t="shared" ref="Q8:Q35" si="6">P8*99161.44</f>
        <v>198322.88</v>
      </c>
      <c r="S8" s="41"/>
    </row>
    <row r="9" spans="1:19" ht="16.5" customHeight="1">
      <c r="A9" s="20"/>
      <c r="B9" s="42">
        <v>3</v>
      </c>
      <c r="C9" s="47" t="s">
        <v>6</v>
      </c>
      <c r="D9" s="62">
        <v>0</v>
      </c>
      <c r="E9" s="38">
        <f t="shared" si="3"/>
        <v>0</v>
      </c>
      <c r="F9" s="11">
        <v>0</v>
      </c>
      <c r="G9" s="38">
        <f t="shared" si="0"/>
        <v>0</v>
      </c>
      <c r="H9" s="11">
        <v>5</v>
      </c>
      <c r="I9" s="38">
        <f t="shared" si="1"/>
        <v>439746.14999999997</v>
      </c>
      <c r="J9" s="11">
        <v>0</v>
      </c>
      <c r="K9" s="24">
        <f t="shared" si="2"/>
        <v>0</v>
      </c>
      <c r="L9" s="11">
        <v>0</v>
      </c>
      <c r="M9" s="24">
        <f t="shared" si="4"/>
        <v>0</v>
      </c>
      <c r="N9" s="11">
        <v>0</v>
      </c>
      <c r="O9" s="24">
        <f t="shared" si="5"/>
        <v>0</v>
      </c>
      <c r="P9" s="11">
        <v>2</v>
      </c>
      <c r="Q9" s="24">
        <f t="shared" si="6"/>
        <v>198322.88</v>
      </c>
      <c r="S9" s="41"/>
    </row>
    <row r="10" spans="1:19" ht="16.5" customHeight="1">
      <c r="A10" s="20"/>
      <c r="B10" s="42">
        <v>4</v>
      </c>
      <c r="C10" s="43" t="s">
        <v>34</v>
      </c>
      <c r="D10" s="62">
        <v>0</v>
      </c>
      <c r="E10" s="38">
        <f t="shared" si="3"/>
        <v>0</v>
      </c>
      <c r="F10" s="11">
        <v>0</v>
      </c>
      <c r="G10" s="38">
        <f t="shared" si="0"/>
        <v>0</v>
      </c>
      <c r="H10" s="11">
        <v>0</v>
      </c>
      <c r="I10" s="38">
        <f t="shared" si="1"/>
        <v>0</v>
      </c>
      <c r="J10" s="11">
        <v>0</v>
      </c>
      <c r="K10" s="24">
        <f t="shared" si="2"/>
        <v>0</v>
      </c>
      <c r="L10" s="11">
        <v>0</v>
      </c>
      <c r="M10" s="24">
        <f t="shared" si="4"/>
        <v>0</v>
      </c>
      <c r="N10" s="11">
        <v>0</v>
      </c>
      <c r="O10" s="24">
        <f t="shared" si="5"/>
        <v>0</v>
      </c>
      <c r="P10" s="11">
        <v>0</v>
      </c>
      <c r="Q10" s="24">
        <f t="shared" si="6"/>
        <v>0</v>
      </c>
      <c r="S10" s="41"/>
    </row>
    <row r="11" spans="1:19" ht="17.25" customHeight="1">
      <c r="A11" s="20"/>
      <c r="B11" s="42">
        <v>5</v>
      </c>
      <c r="C11" s="47" t="s">
        <v>7</v>
      </c>
      <c r="D11" s="62">
        <v>0</v>
      </c>
      <c r="E11" s="38">
        <f t="shared" si="3"/>
        <v>0</v>
      </c>
      <c r="F11" s="11">
        <v>2</v>
      </c>
      <c r="G11" s="38">
        <f t="shared" si="0"/>
        <v>330899.56</v>
      </c>
      <c r="H11" s="11">
        <v>0</v>
      </c>
      <c r="I11" s="38">
        <f t="shared" si="1"/>
        <v>0</v>
      </c>
      <c r="J11" s="11">
        <v>0</v>
      </c>
      <c r="K11" s="24">
        <f t="shared" si="2"/>
        <v>0</v>
      </c>
      <c r="L11" s="11">
        <v>0</v>
      </c>
      <c r="M11" s="24">
        <f t="shared" si="4"/>
        <v>0</v>
      </c>
      <c r="N11" s="11">
        <v>0</v>
      </c>
      <c r="O11" s="24">
        <f t="shared" si="5"/>
        <v>0</v>
      </c>
      <c r="P11" s="11">
        <v>4</v>
      </c>
      <c r="Q11" s="24">
        <f t="shared" si="6"/>
        <v>396645.76</v>
      </c>
      <c r="S11" s="41"/>
    </row>
    <row r="12" spans="1:19" ht="17.25" customHeight="1">
      <c r="A12" s="20"/>
      <c r="B12" s="42">
        <v>6</v>
      </c>
      <c r="C12" s="49" t="s">
        <v>8</v>
      </c>
      <c r="D12" s="62">
        <v>0</v>
      </c>
      <c r="E12" s="38">
        <f t="shared" si="3"/>
        <v>0</v>
      </c>
      <c r="F12" s="11">
        <v>0</v>
      </c>
      <c r="G12" s="38">
        <f t="shared" si="0"/>
        <v>0</v>
      </c>
      <c r="H12" s="11">
        <v>3</v>
      </c>
      <c r="I12" s="38">
        <f t="shared" si="1"/>
        <v>263847.69</v>
      </c>
      <c r="J12" s="11">
        <v>0</v>
      </c>
      <c r="K12" s="24">
        <f t="shared" si="2"/>
        <v>0</v>
      </c>
      <c r="L12" s="11">
        <v>0</v>
      </c>
      <c r="M12" s="24">
        <f t="shared" si="4"/>
        <v>0</v>
      </c>
      <c r="N12" s="11">
        <v>2</v>
      </c>
      <c r="O12" s="24">
        <f t="shared" si="5"/>
        <v>247942.5</v>
      </c>
      <c r="P12" s="11">
        <v>0</v>
      </c>
      <c r="Q12" s="24">
        <f t="shared" si="6"/>
        <v>0</v>
      </c>
      <c r="S12" s="41"/>
    </row>
    <row r="13" spans="1:19" ht="17.25" customHeight="1">
      <c r="A13" s="20"/>
      <c r="B13" s="42">
        <v>7</v>
      </c>
      <c r="C13" s="43" t="s">
        <v>9</v>
      </c>
      <c r="D13" s="62">
        <v>6</v>
      </c>
      <c r="E13" s="38">
        <f t="shared" si="3"/>
        <v>306516.90000000002</v>
      </c>
      <c r="F13" s="11">
        <v>0</v>
      </c>
      <c r="G13" s="38">
        <f t="shared" si="0"/>
        <v>0</v>
      </c>
      <c r="H13" s="11">
        <v>2</v>
      </c>
      <c r="I13" s="38">
        <f t="shared" si="1"/>
        <v>175898.46</v>
      </c>
      <c r="J13" s="11">
        <v>0</v>
      </c>
      <c r="K13" s="24">
        <f t="shared" si="2"/>
        <v>0</v>
      </c>
      <c r="L13" s="11">
        <v>3</v>
      </c>
      <c r="M13" s="24">
        <f t="shared" si="4"/>
        <v>134627.16</v>
      </c>
      <c r="N13" s="11">
        <v>0</v>
      </c>
      <c r="O13" s="24">
        <f t="shared" si="5"/>
        <v>0</v>
      </c>
      <c r="P13" s="11">
        <v>0</v>
      </c>
      <c r="Q13" s="24">
        <f t="shared" si="6"/>
        <v>0</v>
      </c>
      <c r="S13" s="41"/>
    </row>
    <row r="14" spans="1:19" ht="17.25" customHeight="1">
      <c r="A14" s="20"/>
      <c r="B14" s="42">
        <v>8</v>
      </c>
      <c r="C14" s="49" t="s">
        <v>10</v>
      </c>
      <c r="D14" s="62">
        <v>0</v>
      </c>
      <c r="E14" s="38">
        <f t="shared" si="3"/>
        <v>0</v>
      </c>
      <c r="F14" s="11">
        <v>0</v>
      </c>
      <c r="G14" s="38">
        <f t="shared" si="0"/>
        <v>0</v>
      </c>
      <c r="H14" s="11">
        <v>0</v>
      </c>
      <c r="I14" s="38">
        <f t="shared" si="1"/>
        <v>0</v>
      </c>
      <c r="J14" s="11">
        <v>0</v>
      </c>
      <c r="K14" s="24">
        <f t="shared" si="2"/>
        <v>0</v>
      </c>
      <c r="L14" s="11">
        <v>0</v>
      </c>
      <c r="M14" s="24">
        <f t="shared" si="4"/>
        <v>0</v>
      </c>
      <c r="N14" s="11">
        <v>0</v>
      </c>
      <c r="O14" s="24">
        <f t="shared" si="5"/>
        <v>0</v>
      </c>
      <c r="P14" s="11">
        <v>0</v>
      </c>
      <c r="Q14" s="24">
        <f t="shared" si="6"/>
        <v>0</v>
      </c>
      <c r="S14" s="41"/>
    </row>
    <row r="15" spans="1:19" ht="17.25" customHeight="1">
      <c r="A15" s="20"/>
      <c r="B15" s="42">
        <v>9</v>
      </c>
      <c r="C15" s="43" t="s">
        <v>11</v>
      </c>
      <c r="D15" s="62">
        <v>0</v>
      </c>
      <c r="E15" s="38">
        <f t="shared" si="3"/>
        <v>0</v>
      </c>
      <c r="F15" s="11">
        <v>0</v>
      </c>
      <c r="G15" s="38">
        <f t="shared" si="0"/>
        <v>0</v>
      </c>
      <c r="H15" s="11">
        <v>0</v>
      </c>
      <c r="I15" s="38">
        <f t="shared" si="1"/>
        <v>0</v>
      </c>
      <c r="J15" s="11">
        <v>0</v>
      </c>
      <c r="K15" s="24">
        <f t="shared" si="2"/>
        <v>0</v>
      </c>
      <c r="L15" s="11">
        <v>0</v>
      </c>
      <c r="M15" s="24">
        <f t="shared" si="4"/>
        <v>0</v>
      </c>
      <c r="N15" s="11">
        <v>0</v>
      </c>
      <c r="O15" s="24">
        <f t="shared" si="5"/>
        <v>0</v>
      </c>
      <c r="P15" s="11">
        <v>0</v>
      </c>
      <c r="Q15" s="24">
        <f t="shared" si="6"/>
        <v>0</v>
      </c>
      <c r="S15" s="41"/>
    </row>
    <row r="16" spans="1:19" ht="17.25" customHeight="1">
      <c r="A16" s="20"/>
      <c r="B16" s="42">
        <v>10</v>
      </c>
      <c r="C16" s="47" t="s">
        <v>12</v>
      </c>
      <c r="D16" s="62">
        <v>0</v>
      </c>
      <c r="E16" s="38">
        <f t="shared" si="3"/>
        <v>0</v>
      </c>
      <c r="F16" s="11">
        <v>0</v>
      </c>
      <c r="G16" s="38">
        <f t="shared" si="0"/>
        <v>0</v>
      </c>
      <c r="H16" s="11">
        <v>0</v>
      </c>
      <c r="I16" s="38">
        <f t="shared" si="1"/>
        <v>0</v>
      </c>
      <c r="J16" s="11">
        <v>0</v>
      </c>
      <c r="K16" s="24">
        <f t="shared" si="2"/>
        <v>0</v>
      </c>
      <c r="L16" s="11">
        <v>0</v>
      </c>
      <c r="M16" s="24">
        <f t="shared" si="4"/>
        <v>0</v>
      </c>
      <c r="N16" s="11">
        <v>0</v>
      </c>
      <c r="O16" s="24">
        <f t="shared" si="5"/>
        <v>0</v>
      </c>
      <c r="P16" s="11">
        <v>0</v>
      </c>
      <c r="Q16" s="24">
        <f t="shared" si="6"/>
        <v>0</v>
      </c>
      <c r="S16" s="41"/>
    </row>
    <row r="17" spans="1:19" ht="17.25" customHeight="1">
      <c r="A17" s="20"/>
      <c r="B17" s="42">
        <v>11</v>
      </c>
      <c r="C17" s="43" t="s">
        <v>39</v>
      </c>
      <c r="D17" s="62">
        <v>0</v>
      </c>
      <c r="E17" s="38">
        <f t="shared" si="3"/>
        <v>0</v>
      </c>
      <c r="F17" s="11">
        <v>0</v>
      </c>
      <c r="G17" s="38">
        <f t="shared" si="0"/>
        <v>0</v>
      </c>
      <c r="H17" s="11">
        <v>0</v>
      </c>
      <c r="I17" s="38">
        <f t="shared" si="1"/>
        <v>0</v>
      </c>
      <c r="J17" s="11">
        <v>0</v>
      </c>
      <c r="K17" s="24">
        <f t="shared" si="2"/>
        <v>0</v>
      </c>
      <c r="L17" s="11">
        <v>0</v>
      </c>
      <c r="M17" s="24">
        <f t="shared" si="4"/>
        <v>0</v>
      </c>
      <c r="N17" s="11">
        <v>0</v>
      </c>
      <c r="O17" s="24">
        <f t="shared" si="5"/>
        <v>0</v>
      </c>
      <c r="P17" s="11">
        <v>0</v>
      </c>
      <c r="Q17" s="24">
        <f t="shared" si="6"/>
        <v>0</v>
      </c>
      <c r="S17" s="41"/>
    </row>
    <row r="18" spans="1:19" ht="17.25" customHeight="1">
      <c r="A18" s="20"/>
      <c r="B18" s="42">
        <v>12</v>
      </c>
      <c r="C18" s="43" t="s">
        <v>38</v>
      </c>
      <c r="D18" s="62">
        <v>0</v>
      </c>
      <c r="E18" s="38">
        <f t="shared" si="3"/>
        <v>0</v>
      </c>
      <c r="F18" s="11">
        <v>0</v>
      </c>
      <c r="G18" s="38">
        <f t="shared" si="0"/>
        <v>0</v>
      </c>
      <c r="H18" s="11">
        <v>0</v>
      </c>
      <c r="I18" s="38">
        <f t="shared" si="1"/>
        <v>0</v>
      </c>
      <c r="J18" s="11">
        <v>0</v>
      </c>
      <c r="K18" s="24">
        <f t="shared" si="2"/>
        <v>0</v>
      </c>
      <c r="L18" s="11">
        <v>0</v>
      </c>
      <c r="M18" s="24">
        <f t="shared" si="4"/>
        <v>0</v>
      </c>
      <c r="N18" s="11">
        <v>0</v>
      </c>
      <c r="O18" s="24">
        <f t="shared" si="5"/>
        <v>0</v>
      </c>
      <c r="P18" s="11">
        <v>0</v>
      </c>
      <c r="Q18" s="24">
        <f t="shared" si="6"/>
        <v>0</v>
      </c>
      <c r="S18" s="41"/>
    </row>
    <row r="19" spans="1:19" ht="17.25" customHeight="1">
      <c r="A19" s="20"/>
      <c r="B19" s="42">
        <v>13</v>
      </c>
      <c r="C19" s="49" t="s">
        <v>13</v>
      </c>
      <c r="D19" s="62">
        <v>0</v>
      </c>
      <c r="E19" s="38">
        <f t="shared" si="3"/>
        <v>0</v>
      </c>
      <c r="F19" s="11">
        <v>0</v>
      </c>
      <c r="G19" s="38">
        <f t="shared" si="0"/>
        <v>0</v>
      </c>
      <c r="H19" s="11">
        <v>0</v>
      </c>
      <c r="I19" s="38">
        <f t="shared" si="1"/>
        <v>0</v>
      </c>
      <c r="J19" s="11">
        <v>0</v>
      </c>
      <c r="K19" s="24">
        <f t="shared" si="2"/>
        <v>0</v>
      </c>
      <c r="L19" s="11">
        <v>0</v>
      </c>
      <c r="M19" s="24">
        <f t="shared" si="4"/>
        <v>0</v>
      </c>
      <c r="N19" s="11">
        <v>0</v>
      </c>
      <c r="O19" s="24">
        <f t="shared" si="5"/>
        <v>0</v>
      </c>
      <c r="P19" s="11">
        <v>0</v>
      </c>
      <c r="Q19" s="24">
        <f t="shared" si="6"/>
        <v>0</v>
      </c>
      <c r="S19" s="41"/>
    </row>
    <row r="20" spans="1:19" ht="18.649999999999999" customHeight="1">
      <c r="A20" s="20"/>
      <c r="B20" s="42">
        <v>14</v>
      </c>
      <c r="C20" s="43" t="s">
        <v>14</v>
      </c>
      <c r="D20" s="62">
        <v>0</v>
      </c>
      <c r="E20" s="38">
        <f t="shared" si="3"/>
        <v>0</v>
      </c>
      <c r="F20" s="11">
        <v>0</v>
      </c>
      <c r="G20" s="38">
        <f t="shared" si="0"/>
        <v>0</v>
      </c>
      <c r="H20" s="11">
        <v>4</v>
      </c>
      <c r="I20" s="38">
        <f t="shared" si="1"/>
        <v>351796.92</v>
      </c>
      <c r="J20" s="11">
        <v>34</v>
      </c>
      <c r="K20" s="24">
        <f t="shared" si="2"/>
        <v>67146.600000000006</v>
      </c>
      <c r="L20" s="11">
        <v>0</v>
      </c>
      <c r="M20" s="24">
        <f t="shared" si="4"/>
        <v>0</v>
      </c>
      <c r="N20" s="11">
        <v>0</v>
      </c>
      <c r="O20" s="24">
        <f t="shared" si="5"/>
        <v>0</v>
      </c>
      <c r="P20" s="11">
        <v>3</v>
      </c>
      <c r="Q20" s="24">
        <f t="shared" si="6"/>
        <v>297484.32</v>
      </c>
      <c r="S20" s="41"/>
    </row>
    <row r="21" spans="1:19" ht="17.25" customHeight="1">
      <c r="A21" s="20"/>
      <c r="B21" s="42">
        <v>15</v>
      </c>
      <c r="C21" s="43" t="s">
        <v>15</v>
      </c>
      <c r="D21" s="62">
        <v>0</v>
      </c>
      <c r="E21" s="38">
        <f t="shared" si="3"/>
        <v>0</v>
      </c>
      <c r="F21" s="11">
        <v>0</v>
      </c>
      <c r="G21" s="38">
        <f t="shared" si="0"/>
        <v>0</v>
      </c>
      <c r="H21" s="11">
        <v>0</v>
      </c>
      <c r="I21" s="38">
        <f t="shared" si="1"/>
        <v>0</v>
      </c>
      <c r="J21" s="11">
        <v>0</v>
      </c>
      <c r="K21" s="24">
        <f t="shared" si="2"/>
        <v>0</v>
      </c>
      <c r="L21" s="11">
        <v>0</v>
      </c>
      <c r="M21" s="24">
        <f t="shared" si="4"/>
        <v>0</v>
      </c>
      <c r="N21" s="11">
        <v>0</v>
      </c>
      <c r="O21" s="24">
        <f t="shared" si="5"/>
        <v>0</v>
      </c>
      <c r="P21" s="11">
        <v>0</v>
      </c>
      <c r="Q21" s="24">
        <f t="shared" si="6"/>
        <v>0</v>
      </c>
      <c r="S21" s="41"/>
    </row>
    <row r="22" spans="1:19" ht="15" customHeight="1">
      <c r="A22" s="20"/>
      <c r="B22" s="42">
        <v>16</v>
      </c>
      <c r="C22" s="43" t="s">
        <v>16</v>
      </c>
      <c r="D22" s="62">
        <v>0</v>
      </c>
      <c r="E22" s="38">
        <f t="shared" si="3"/>
        <v>0</v>
      </c>
      <c r="F22" s="11">
        <v>0</v>
      </c>
      <c r="G22" s="38">
        <f t="shared" si="0"/>
        <v>0</v>
      </c>
      <c r="H22" s="11">
        <v>15</v>
      </c>
      <c r="I22" s="38">
        <f t="shared" si="1"/>
        <v>1319238.45</v>
      </c>
      <c r="J22" s="11">
        <v>135</v>
      </c>
      <c r="K22" s="24">
        <f t="shared" si="2"/>
        <v>266611.5</v>
      </c>
      <c r="L22" s="11">
        <v>0</v>
      </c>
      <c r="M22" s="24">
        <f t="shared" si="4"/>
        <v>0</v>
      </c>
      <c r="N22" s="11">
        <v>0</v>
      </c>
      <c r="O22" s="24">
        <f t="shared" si="5"/>
        <v>0</v>
      </c>
      <c r="P22" s="11">
        <v>2</v>
      </c>
      <c r="Q22" s="24">
        <f t="shared" si="6"/>
        <v>198322.88</v>
      </c>
      <c r="S22" s="41"/>
    </row>
    <row r="23" spans="1:19" ht="17.25" customHeight="1">
      <c r="A23" s="20"/>
      <c r="B23" s="42">
        <v>17</v>
      </c>
      <c r="C23" s="43" t="s">
        <v>17</v>
      </c>
      <c r="D23" s="62">
        <v>0</v>
      </c>
      <c r="E23" s="38">
        <f t="shared" si="3"/>
        <v>0</v>
      </c>
      <c r="F23" s="11">
        <v>0</v>
      </c>
      <c r="G23" s="38">
        <f t="shared" si="0"/>
        <v>0</v>
      </c>
      <c r="H23" s="11">
        <v>0</v>
      </c>
      <c r="I23" s="38">
        <f t="shared" si="1"/>
        <v>0</v>
      </c>
      <c r="J23" s="11">
        <v>0</v>
      </c>
      <c r="K23" s="24">
        <f t="shared" si="2"/>
        <v>0</v>
      </c>
      <c r="L23" s="11">
        <v>0</v>
      </c>
      <c r="M23" s="24">
        <f t="shared" si="4"/>
        <v>0</v>
      </c>
      <c r="N23" s="11">
        <v>0</v>
      </c>
      <c r="O23" s="24">
        <f t="shared" si="5"/>
        <v>0</v>
      </c>
      <c r="P23" s="11">
        <v>0</v>
      </c>
      <c r="Q23" s="24">
        <f t="shared" si="6"/>
        <v>0</v>
      </c>
      <c r="S23" s="41"/>
    </row>
    <row r="24" spans="1:19" ht="17.25" customHeight="1">
      <c r="A24" s="20"/>
      <c r="B24" s="42">
        <v>18</v>
      </c>
      <c r="C24" s="43" t="s">
        <v>18</v>
      </c>
      <c r="D24" s="62">
        <v>0</v>
      </c>
      <c r="E24" s="38">
        <f t="shared" si="3"/>
        <v>0</v>
      </c>
      <c r="F24" s="11">
        <v>0</v>
      </c>
      <c r="G24" s="38">
        <f t="shared" si="0"/>
        <v>0</v>
      </c>
      <c r="H24" s="11">
        <v>3</v>
      </c>
      <c r="I24" s="38">
        <f t="shared" si="1"/>
        <v>263847.69</v>
      </c>
      <c r="J24" s="11">
        <v>0</v>
      </c>
      <c r="K24" s="24">
        <f t="shared" si="2"/>
        <v>0</v>
      </c>
      <c r="L24" s="11">
        <v>0</v>
      </c>
      <c r="M24" s="24">
        <f t="shared" si="4"/>
        <v>0</v>
      </c>
      <c r="N24" s="11">
        <v>0</v>
      </c>
      <c r="O24" s="24">
        <f t="shared" si="5"/>
        <v>0</v>
      </c>
      <c r="P24" s="11">
        <v>3</v>
      </c>
      <c r="Q24" s="24">
        <f t="shared" si="6"/>
        <v>297484.32</v>
      </c>
      <c r="S24" s="41"/>
    </row>
    <row r="25" spans="1:19" ht="17.25" customHeight="1">
      <c r="A25" s="20"/>
      <c r="B25" s="42">
        <v>19</v>
      </c>
      <c r="C25" s="43" t="s">
        <v>19</v>
      </c>
      <c r="D25" s="62">
        <v>0</v>
      </c>
      <c r="E25" s="38">
        <f t="shared" si="3"/>
        <v>0</v>
      </c>
      <c r="F25" s="11">
        <v>0</v>
      </c>
      <c r="G25" s="38">
        <f t="shared" si="0"/>
        <v>0</v>
      </c>
      <c r="H25" s="11">
        <v>1</v>
      </c>
      <c r="I25" s="38">
        <f t="shared" si="1"/>
        <v>87949.23</v>
      </c>
      <c r="J25" s="11">
        <v>0</v>
      </c>
      <c r="K25" s="24">
        <f t="shared" si="2"/>
        <v>0</v>
      </c>
      <c r="L25" s="11">
        <v>0</v>
      </c>
      <c r="M25" s="24">
        <f t="shared" si="4"/>
        <v>0</v>
      </c>
      <c r="N25" s="11">
        <v>0</v>
      </c>
      <c r="O25" s="24">
        <f t="shared" si="5"/>
        <v>0</v>
      </c>
      <c r="P25" s="11">
        <v>0</v>
      </c>
      <c r="Q25" s="24">
        <f t="shared" si="6"/>
        <v>0</v>
      </c>
      <c r="S25" s="41"/>
    </row>
    <row r="26" spans="1:19" ht="17.25" customHeight="1">
      <c r="A26" s="20"/>
      <c r="B26" s="42">
        <v>20</v>
      </c>
      <c r="C26" s="43" t="s">
        <v>37</v>
      </c>
      <c r="D26" s="62">
        <v>0</v>
      </c>
      <c r="E26" s="38">
        <f t="shared" si="3"/>
        <v>0</v>
      </c>
      <c r="F26" s="11">
        <v>0</v>
      </c>
      <c r="G26" s="38">
        <f t="shared" si="0"/>
        <v>0</v>
      </c>
      <c r="H26" s="11">
        <v>1</v>
      </c>
      <c r="I26" s="38">
        <f t="shared" si="1"/>
        <v>87949.23</v>
      </c>
      <c r="J26" s="11">
        <v>24</v>
      </c>
      <c r="K26" s="24">
        <f t="shared" si="2"/>
        <v>47397.600000000006</v>
      </c>
      <c r="L26" s="11">
        <v>0</v>
      </c>
      <c r="M26" s="24">
        <f t="shared" si="4"/>
        <v>0</v>
      </c>
      <c r="N26" s="11">
        <v>0</v>
      </c>
      <c r="O26" s="24">
        <f t="shared" si="5"/>
        <v>0</v>
      </c>
      <c r="P26" s="11">
        <v>2</v>
      </c>
      <c r="Q26" s="24">
        <f t="shared" si="6"/>
        <v>198322.88</v>
      </c>
      <c r="S26" s="41"/>
    </row>
    <row r="27" spans="1:19" ht="17.25" customHeight="1">
      <c r="A27" s="20"/>
      <c r="B27" s="42">
        <v>21</v>
      </c>
      <c r="C27" s="43" t="s">
        <v>20</v>
      </c>
      <c r="D27" s="62">
        <v>0</v>
      </c>
      <c r="E27" s="38">
        <f t="shared" si="3"/>
        <v>0</v>
      </c>
      <c r="F27" s="11">
        <v>0</v>
      </c>
      <c r="G27" s="38">
        <f t="shared" si="0"/>
        <v>0</v>
      </c>
      <c r="H27" s="11">
        <v>0</v>
      </c>
      <c r="I27" s="38">
        <f t="shared" si="1"/>
        <v>0</v>
      </c>
      <c r="J27" s="11">
        <v>11</v>
      </c>
      <c r="K27" s="24">
        <f t="shared" si="2"/>
        <v>21723.9</v>
      </c>
      <c r="L27" s="11">
        <v>0</v>
      </c>
      <c r="M27" s="24">
        <f t="shared" si="4"/>
        <v>0</v>
      </c>
      <c r="N27" s="11">
        <v>0</v>
      </c>
      <c r="O27" s="24">
        <f t="shared" si="5"/>
        <v>0</v>
      </c>
      <c r="P27" s="11">
        <v>3</v>
      </c>
      <c r="Q27" s="24">
        <f t="shared" si="6"/>
        <v>297484.32</v>
      </c>
      <c r="S27" s="41"/>
    </row>
    <row r="28" spans="1:19" ht="17.25" customHeight="1">
      <c r="A28" s="20"/>
      <c r="B28" s="42">
        <v>22</v>
      </c>
      <c r="C28" s="43" t="s">
        <v>36</v>
      </c>
      <c r="D28" s="62">
        <v>0</v>
      </c>
      <c r="E28" s="38">
        <f t="shared" si="3"/>
        <v>0</v>
      </c>
      <c r="F28" s="11">
        <v>0</v>
      </c>
      <c r="G28" s="38">
        <f t="shared" si="0"/>
        <v>0</v>
      </c>
      <c r="H28" s="11">
        <v>0</v>
      </c>
      <c r="I28" s="38">
        <f t="shared" si="1"/>
        <v>0</v>
      </c>
      <c r="J28" s="11">
        <v>0</v>
      </c>
      <c r="K28" s="24">
        <f t="shared" si="2"/>
        <v>0</v>
      </c>
      <c r="L28" s="11">
        <v>0</v>
      </c>
      <c r="M28" s="24">
        <f t="shared" si="4"/>
        <v>0</v>
      </c>
      <c r="N28" s="11">
        <v>0</v>
      </c>
      <c r="O28" s="24">
        <f t="shared" si="5"/>
        <v>0</v>
      </c>
      <c r="P28" s="11">
        <v>0</v>
      </c>
      <c r="Q28" s="24">
        <f t="shared" si="6"/>
        <v>0</v>
      </c>
      <c r="S28" s="41"/>
    </row>
    <row r="29" spans="1:19" ht="17.25" customHeight="1">
      <c r="A29" s="20"/>
      <c r="B29" s="42">
        <v>23</v>
      </c>
      <c r="C29" s="43" t="s">
        <v>21</v>
      </c>
      <c r="D29" s="62">
        <v>0</v>
      </c>
      <c r="E29" s="38">
        <f t="shared" si="3"/>
        <v>0</v>
      </c>
      <c r="F29" s="11">
        <v>0</v>
      </c>
      <c r="G29" s="38">
        <f t="shared" si="0"/>
        <v>0</v>
      </c>
      <c r="H29" s="11">
        <v>3</v>
      </c>
      <c r="I29" s="38">
        <f t="shared" si="1"/>
        <v>263847.69</v>
      </c>
      <c r="J29" s="11">
        <v>10</v>
      </c>
      <c r="K29" s="24">
        <f t="shared" si="2"/>
        <v>19749</v>
      </c>
      <c r="L29" s="11">
        <v>0</v>
      </c>
      <c r="M29" s="24">
        <f t="shared" si="4"/>
        <v>0</v>
      </c>
      <c r="N29" s="11">
        <v>0</v>
      </c>
      <c r="O29" s="24">
        <f t="shared" si="5"/>
        <v>0</v>
      </c>
      <c r="P29" s="11">
        <v>4</v>
      </c>
      <c r="Q29" s="24">
        <f t="shared" si="6"/>
        <v>396645.76</v>
      </c>
      <c r="S29" s="41"/>
    </row>
    <row r="30" spans="1:19" ht="17.25" customHeight="1">
      <c r="A30" s="20"/>
      <c r="B30" s="42">
        <v>24</v>
      </c>
      <c r="C30" s="43" t="s">
        <v>22</v>
      </c>
      <c r="D30" s="62">
        <v>0</v>
      </c>
      <c r="E30" s="38">
        <f t="shared" si="3"/>
        <v>0</v>
      </c>
      <c r="F30" s="11">
        <v>0</v>
      </c>
      <c r="G30" s="38">
        <f t="shared" si="0"/>
        <v>0</v>
      </c>
      <c r="H30" s="11">
        <v>0</v>
      </c>
      <c r="I30" s="38">
        <f t="shared" si="1"/>
        <v>0</v>
      </c>
      <c r="J30" s="11">
        <v>0</v>
      </c>
      <c r="K30" s="24">
        <f t="shared" si="2"/>
        <v>0</v>
      </c>
      <c r="L30" s="11">
        <v>0</v>
      </c>
      <c r="M30" s="24">
        <f t="shared" si="4"/>
        <v>0</v>
      </c>
      <c r="N30" s="11">
        <v>0</v>
      </c>
      <c r="O30" s="24">
        <f t="shared" si="5"/>
        <v>0</v>
      </c>
      <c r="P30" s="11">
        <v>0</v>
      </c>
      <c r="Q30" s="24">
        <f t="shared" si="6"/>
        <v>0</v>
      </c>
      <c r="S30" s="41"/>
    </row>
    <row r="31" spans="1:19" ht="17.25" customHeight="1">
      <c r="A31" s="20"/>
      <c r="B31" s="42">
        <v>25</v>
      </c>
      <c r="C31" s="43" t="s">
        <v>35</v>
      </c>
      <c r="D31" s="62">
        <v>0</v>
      </c>
      <c r="E31" s="38">
        <f t="shared" si="3"/>
        <v>0</v>
      </c>
      <c r="F31" s="11">
        <v>0</v>
      </c>
      <c r="G31" s="38">
        <f t="shared" si="0"/>
        <v>0</v>
      </c>
      <c r="H31" s="11">
        <v>0</v>
      </c>
      <c r="I31" s="38"/>
      <c r="J31" s="11">
        <v>0</v>
      </c>
      <c r="K31" s="24">
        <f t="shared" si="2"/>
        <v>0</v>
      </c>
      <c r="L31" s="11">
        <v>0</v>
      </c>
      <c r="M31" s="24">
        <f t="shared" si="4"/>
        <v>0</v>
      </c>
      <c r="N31" s="11">
        <v>0</v>
      </c>
      <c r="O31" s="24">
        <f t="shared" si="5"/>
        <v>0</v>
      </c>
      <c r="P31" s="11">
        <v>0</v>
      </c>
      <c r="Q31" s="24">
        <f t="shared" si="6"/>
        <v>0</v>
      </c>
      <c r="S31" s="41"/>
    </row>
    <row r="32" spans="1:19" ht="63.65" customHeight="1">
      <c r="A32" s="20"/>
      <c r="B32" s="42">
        <v>26</v>
      </c>
      <c r="C32" s="43" t="s">
        <v>23</v>
      </c>
      <c r="D32" s="62">
        <v>0</v>
      </c>
      <c r="E32" s="38">
        <f t="shared" si="3"/>
        <v>0</v>
      </c>
      <c r="F32" s="11">
        <v>0</v>
      </c>
      <c r="G32" s="38">
        <f>F32*165449.78</f>
        <v>0</v>
      </c>
      <c r="H32" s="11">
        <v>0</v>
      </c>
      <c r="I32" s="38">
        <f>H32*87949.23</f>
        <v>0</v>
      </c>
      <c r="J32" s="11">
        <v>0</v>
      </c>
      <c r="K32" s="24">
        <f>J32*1974.9</f>
        <v>0</v>
      </c>
      <c r="L32" s="11">
        <v>0</v>
      </c>
      <c r="M32" s="24">
        <f t="shared" si="4"/>
        <v>0</v>
      </c>
      <c r="N32" s="11">
        <v>0</v>
      </c>
      <c r="O32" s="24">
        <f t="shared" si="5"/>
        <v>0</v>
      </c>
      <c r="P32" s="11">
        <v>0</v>
      </c>
      <c r="Q32" s="24">
        <f t="shared" si="6"/>
        <v>0</v>
      </c>
      <c r="S32" s="41"/>
    </row>
    <row r="33" spans="1:19" ht="21.75" customHeight="1">
      <c r="A33" s="20"/>
      <c r="B33" s="42">
        <v>27</v>
      </c>
      <c r="C33" s="43" t="s">
        <v>24</v>
      </c>
      <c r="D33" s="62">
        <v>0</v>
      </c>
      <c r="E33" s="38">
        <f t="shared" si="3"/>
        <v>0</v>
      </c>
      <c r="F33" s="11">
        <v>0</v>
      </c>
      <c r="G33" s="38">
        <f>F33*165449.78</f>
        <v>0</v>
      </c>
      <c r="H33" s="11">
        <v>0</v>
      </c>
      <c r="I33" s="38">
        <f>H33*87949.23</f>
        <v>0</v>
      </c>
      <c r="J33" s="11">
        <v>0</v>
      </c>
      <c r="K33" s="24">
        <f>J33*1974.9</f>
        <v>0</v>
      </c>
      <c r="L33" s="11">
        <v>0</v>
      </c>
      <c r="M33" s="24">
        <f t="shared" si="4"/>
        <v>0</v>
      </c>
      <c r="N33" s="11">
        <v>0</v>
      </c>
      <c r="O33" s="24">
        <f t="shared" si="5"/>
        <v>0</v>
      </c>
      <c r="P33" s="11">
        <v>0</v>
      </c>
      <c r="Q33" s="24">
        <f t="shared" si="6"/>
        <v>0</v>
      </c>
      <c r="S33" s="41"/>
    </row>
    <row r="34" spans="1:19" ht="21.75" customHeight="1">
      <c r="A34" s="20"/>
      <c r="B34" s="42">
        <v>28</v>
      </c>
      <c r="C34" s="43" t="s">
        <v>26</v>
      </c>
      <c r="D34" s="62">
        <v>0</v>
      </c>
      <c r="E34" s="38">
        <f t="shared" si="3"/>
        <v>0</v>
      </c>
      <c r="F34" s="11">
        <v>0</v>
      </c>
      <c r="G34" s="38">
        <f>F34*165449.78</f>
        <v>0</v>
      </c>
      <c r="H34" s="11">
        <v>0</v>
      </c>
      <c r="I34" s="38">
        <f>H34*87949.23</f>
        <v>0</v>
      </c>
      <c r="J34" s="11">
        <v>0</v>
      </c>
      <c r="K34" s="24">
        <f>J34*1974.9</f>
        <v>0</v>
      </c>
      <c r="L34" s="11">
        <v>0</v>
      </c>
      <c r="M34" s="24">
        <f t="shared" si="4"/>
        <v>0</v>
      </c>
      <c r="N34" s="11">
        <v>0</v>
      </c>
      <c r="O34" s="24">
        <f t="shared" si="5"/>
        <v>0</v>
      </c>
      <c r="P34" s="11">
        <v>0</v>
      </c>
      <c r="Q34" s="24">
        <f t="shared" si="6"/>
        <v>0</v>
      </c>
      <c r="S34" s="41"/>
    </row>
    <row r="35" spans="1:19" ht="28.9" customHeight="1" thickBot="1">
      <c r="A35" s="20"/>
      <c r="B35" s="42">
        <v>29</v>
      </c>
      <c r="C35" s="43" t="s">
        <v>27</v>
      </c>
      <c r="D35" s="63">
        <v>0</v>
      </c>
      <c r="E35" s="38">
        <f t="shared" si="3"/>
        <v>0</v>
      </c>
      <c r="F35" s="11">
        <v>0</v>
      </c>
      <c r="G35" s="38">
        <f>F35*165449.78</f>
        <v>0</v>
      </c>
      <c r="H35" s="11">
        <v>0</v>
      </c>
      <c r="I35" s="38">
        <f>H35*87949.23</f>
        <v>0</v>
      </c>
      <c r="J35" s="11">
        <v>0</v>
      </c>
      <c r="K35" s="24">
        <f>J35*1974.9</f>
        <v>0</v>
      </c>
      <c r="L35" s="11">
        <v>0</v>
      </c>
      <c r="M35" s="24">
        <f t="shared" si="4"/>
        <v>0</v>
      </c>
      <c r="N35" s="11">
        <v>0</v>
      </c>
      <c r="O35" s="24">
        <f t="shared" si="5"/>
        <v>0</v>
      </c>
      <c r="P35" s="11">
        <v>0</v>
      </c>
      <c r="Q35" s="24">
        <f t="shared" si="6"/>
        <v>0</v>
      </c>
      <c r="S35" s="41"/>
    </row>
    <row r="36" spans="1:19" ht="27.75" customHeight="1" thickBot="1">
      <c r="A36" s="52"/>
      <c r="B36" s="71" t="s">
        <v>25</v>
      </c>
      <c r="C36" s="70"/>
      <c r="D36" s="64">
        <f t="shared" ref="D36:I36" si="7">SUM(D7:D35)</f>
        <v>10</v>
      </c>
      <c r="E36" s="7">
        <f t="shared" si="7"/>
        <v>510861.5</v>
      </c>
      <c r="F36" s="8">
        <f t="shared" si="7"/>
        <v>2</v>
      </c>
      <c r="G36" s="7">
        <f t="shared" si="7"/>
        <v>330899.56</v>
      </c>
      <c r="H36" s="8">
        <f t="shared" si="7"/>
        <v>37</v>
      </c>
      <c r="I36" s="7">
        <f t="shared" si="7"/>
        <v>3254121.51</v>
      </c>
      <c r="J36" s="8">
        <f t="shared" ref="J36:Q36" si="8">SUM(J7:J35)</f>
        <v>214</v>
      </c>
      <c r="K36" s="9">
        <f t="shared" si="8"/>
        <v>422628.6</v>
      </c>
      <c r="L36" s="8">
        <f t="shared" si="8"/>
        <v>3</v>
      </c>
      <c r="M36" s="9">
        <f t="shared" si="8"/>
        <v>134627.16</v>
      </c>
      <c r="N36" s="8">
        <f t="shared" si="8"/>
        <v>2</v>
      </c>
      <c r="O36" s="9">
        <f t="shared" si="8"/>
        <v>247942.5</v>
      </c>
      <c r="P36" s="8">
        <f t="shared" si="8"/>
        <v>27</v>
      </c>
      <c r="Q36" s="9">
        <f t="shared" si="8"/>
        <v>2677358.88</v>
      </c>
      <c r="S36" s="41"/>
    </row>
    <row r="37" spans="1:19" ht="21" customHeight="1">
      <c r="A37" s="52"/>
      <c r="B37" s="57"/>
      <c r="C37" s="26"/>
      <c r="D37" s="65"/>
      <c r="E37" s="26"/>
      <c r="F37" s="12"/>
      <c r="G37" s="26"/>
      <c r="H37" s="12"/>
      <c r="I37" s="26"/>
      <c r="J37" s="26"/>
      <c r="K37" s="26"/>
      <c r="L37" s="26"/>
      <c r="M37" s="26"/>
      <c r="N37" s="26"/>
      <c r="O37" s="26"/>
      <c r="P37" s="26"/>
      <c r="Q37" s="26"/>
    </row>
    <row r="38" spans="1:19" ht="17.25" customHeight="1">
      <c r="A38" s="53"/>
      <c r="B38" s="58"/>
      <c r="C38" s="59"/>
      <c r="D38" s="65"/>
      <c r="E38" s="13"/>
      <c r="F38" s="13"/>
      <c r="G38" s="13"/>
      <c r="H38" s="13"/>
      <c r="I38" s="13"/>
      <c r="J38" s="13"/>
      <c r="K38" s="13"/>
      <c r="L38" s="13"/>
      <c r="M38" s="13"/>
      <c r="N38" s="13"/>
      <c r="O38" s="13"/>
      <c r="P38" s="13"/>
      <c r="Q38" s="13"/>
    </row>
    <row r="39" spans="1:19" s="54" customFormat="1" ht="87" customHeight="1">
      <c r="A39" s="5"/>
      <c r="B39" s="72"/>
      <c r="C39" s="73"/>
      <c r="D39" s="65"/>
      <c r="E39" s="14"/>
      <c r="F39" s="14"/>
      <c r="G39" s="14"/>
      <c r="H39" s="14"/>
      <c r="I39" s="14"/>
      <c r="J39" s="14"/>
      <c r="K39" s="14"/>
      <c r="L39" s="14"/>
      <c r="M39" s="14"/>
      <c r="N39" s="14"/>
      <c r="O39" s="14"/>
      <c r="P39" s="14"/>
      <c r="Q39" s="14"/>
    </row>
    <row r="40" spans="1:19" ht="14.25" customHeight="1">
      <c r="B40" s="46"/>
      <c r="C40" s="46"/>
      <c r="D40" s="65"/>
    </row>
    <row r="41" spans="1:19" ht="14.25" customHeight="1">
      <c r="B41" s="46"/>
      <c r="C41" s="46"/>
      <c r="D41" s="65"/>
    </row>
    <row r="42" spans="1:19" ht="14.25" customHeight="1"/>
    <row r="43" spans="1:19" ht="14.25" customHeight="1"/>
    <row r="44" spans="1:19" ht="14.25" customHeight="1"/>
    <row r="45" spans="1:19" ht="14.25" customHeight="1"/>
    <row r="46" spans="1:19" ht="14.25" customHeight="1"/>
    <row r="47" spans="1:19" ht="14.25" customHeight="1"/>
    <row r="48" spans="1:1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sheetData>
  <mergeCells count="20">
    <mergeCell ref="P1:Q1"/>
    <mergeCell ref="P2:Q2"/>
    <mergeCell ref="P4:Q4"/>
    <mergeCell ref="L1:M1"/>
    <mergeCell ref="L4:M4"/>
    <mergeCell ref="N1:O1"/>
    <mergeCell ref="N2:O2"/>
    <mergeCell ref="N4:O4"/>
    <mergeCell ref="B39:C39"/>
    <mergeCell ref="B3:Q3"/>
    <mergeCell ref="B4:B5"/>
    <mergeCell ref="C4:C5"/>
    <mergeCell ref="H4:I4"/>
    <mergeCell ref="D4:E4"/>
    <mergeCell ref="F4:G4"/>
    <mergeCell ref="J1:K1"/>
    <mergeCell ref="J2:K2"/>
    <mergeCell ref="J4:K4"/>
    <mergeCell ref="L2:M2"/>
    <mergeCell ref="B36:C36"/>
  </mergeCells>
  <pageMargins left="0.7" right="0.7" top="0.75" bottom="0.75" header="0" footer="0"/>
  <pageSetup paperSize="9" scale="42" orientation="landscape" r:id="rId1"/>
  <ignoredErrors>
    <ignoredError sqref="D36 F36 H3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021D9-235F-45DF-8E57-82DF0BCABE70}">
  <sheetPr>
    <pageSetUpPr fitToPage="1"/>
  </sheetPr>
  <dimension ref="A1:S1001"/>
  <sheetViews>
    <sheetView zoomScale="70" zoomScaleNormal="70" zoomScaleSheetLayoutView="30" workbookViewId="0">
      <pane xSplit="1" topLeftCell="B1" activePane="topRight" state="frozen"/>
      <selection activeCell="H16" sqref="H16"/>
      <selection pane="topRight" activeCell="L2" sqref="L2:M2"/>
    </sheetView>
  </sheetViews>
  <sheetFormatPr defaultColWidth="14.453125" defaultRowHeight="15" customHeight="1"/>
  <cols>
    <col min="1" max="2" width="5.26953125" style="10" customWidth="1"/>
    <col min="3" max="3" width="55.7265625" style="10" customWidth="1"/>
    <col min="4" max="11" width="23.1796875" style="10" customWidth="1"/>
    <col min="12" max="12" width="25.7265625" style="10" customWidth="1"/>
    <col min="13" max="13" width="28" style="10" customWidth="1"/>
    <col min="14" max="15" width="23.1796875" style="10" customWidth="1"/>
    <col min="16" max="16" width="53.1796875" style="10" customWidth="1"/>
    <col min="17" max="16384" width="14.453125" style="10"/>
  </cols>
  <sheetData>
    <row r="1" spans="1:18" ht="28.5" customHeight="1" thickBot="1">
      <c r="F1" s="66"/>
      <c r="G1" s="66"/>
      <c r="P1" s="19" t="s">
        <v>30</v>
      </c>
    </row>
    <row r="2" spans="1:18" ht="262.5" customHeight="1" thickBot="1">
      <c r="A2" s="27"/>
      <c r="B2" s="87" t="s">
        <v>0</v>
      </c>
      <c r="C2" s="89" t="s">
        <v>1</v>
      </c>
      <c r="D2" s="69" t="s">
        <v>44</v>
      </c>
      <c r="E2" s="70"/>
      <c r="F2" s="69" t="s">
        <v>45</v>
      </c>
      <c r="G2" s="70"/>
      <c r="H2" s="69" t="s">
        <v>46</v>
      </c>
      <c r="I2" s="70"/>
      <c r="J2" s="69" t="s">
        <v>47</v>
      </c>
      <c r="K2" s="70"/>
      <c r="L2" s="69" t="s">
        <v>48</v>
      </c>
      <c r="M2" s="70"/>
      <c r="N2" s="69" t="s">
        <v>49</v>
      </c>
      <c r="O2" s="70"/>
      <c r="P2" s="82" t="s">
        <v>2</v>
      </c>
      <c r="Q2" s="28"/>
    </row>
    <row r="3" spans="1:18" ht="21" customHeight="1" thickBot="1">
      <c r="A3" s="27"/>
      <c r="B3" s="88"/>
      <c r="C3" s="90"/>
      <c r="D3" s="21" t="s">
        <v>28</v>
      </c>
      <c r="E3" s="29" t="s">
        <v>3</v>
      </c>
      <c r="F3" s="21" t="s">
        <v>28</v>
      </c>
      <c r="G3" s="30" t="s">
        <v>3</v>
      </c>
      <c r="H3" s="31" t="s">
        <v>28</v>
      </c>
      <c r="I3" s="32" t="s">
        <v>3</v>
      </c>
      <c r="J3" s="17" t="s">
        <v>28</v>
      </c>
      <c r="K3" s="33" t="s">
        <v>3</v>
      </c>
      <c r="L3" s="17" t="s">
        <v>28</v>
      </c>
      <c r="M3" s="33" t="s">
        <v>3</v>
      </c>
      <c r="N3" s="17" t="s">
        <v>28</v>
      </c>
      <c r="O3" s="33" t="s">
        <v>3</v>
      </c>
      <c r="P3" s="83"/>
      <c r="Q3" s="28"/>
    </row>
    <row r="4" spans="1:18" ht="18" customHeight="1" thickBot="1">
      <c r="A4" s="34"/>
      <c r="B4" s="22">
        <v>1</v>
      </c>
      <c r="C4" s="35">
        <v>2</v>
      </c>
      <c r="D4" s="15">
        <v>17</v>
      </c>
      <c r="E4" s="35">
        <v>18</v>
      </c>
      <c r="F4" s="23">
        <v>19</v>
      </c>
      <c r="G4" s="23">
        <v>20</v>
      </c>
      <c r="H4" s="15">
        <v>21</v>
      </c>
      <c r="I4" s="35">
        <v>22</v>
      </c>
      <c r="J4" s="15">
        <v>23</v>
      </c>
      <c r="K4" s="35">
        <v>24</v>
      </c>
      <c r="L4" s="15">
        <v>25</v>
      </c>
      <c r="M4" s="35">
        <v>26</v>
      </c>
      <c r="N4" s="15">
        <v>27</v>
      </c>
      <c r="O4" s="35">
        <v>28</v>
      </c>
      <c r="P4" s="23">
        <v>29</v>
      </c>
      <c r="Q4" s="28"/>
    </row>
    <row r="5" spans="1:18" ht="17.25" customHeight="1">
      <c r="A5" s="20"/>
      <c r="B5" s="36">
        <v>1</v>
      </c>
      <c r="C5" s="37" t="s">
        <v>4</v>
      </c>
      <c r="D5" s="16">
        <v>0</v>
      </c>
      <c r="E5" s="38">
        <f t="shared" ref="E5:E33" si="0">D5*96877.8</f>
        <v>0</v>
      </c>
      <c r="F5" s="25">
        <v>0</v>
      </c>
      <c r="G5" s="39">
        <f>F5*68206.4</f>
        <v>0</v>
      </c>
      <c r="H5" s="16">
        <v>0</v>
      </c>
      <c r="I5" s="39">
        <f t="shared" ref="I5:I26" si="1">H5*3784</f>
        <v>0</v>
      </c>
      <c r="J5" s="16">
        <v>0</v>
      </c>
      <c r="K5" s="24">
        <f t="shared" ref="K5:K33" si="2">J5*4244.25</f>
        <v>0</v>
      </c>
      <c r="L5" s="16">
        <v>2</v>
      </c>
      <c r="M5" s="40">
        <f>L5*37091.7</f>
        <v>74183.399999999994</v>
      </c>
      <c r="N5" s="16">
        <v>0</v>
      </c>
      <c r="O5" s="38">
        <f>N5*838.03</f>
        <v>0</v>
      </c>
      <c r="P5" s="18">
        <f>Лист1!E7+Лист1!G7+Лист1!I7+Лист1!K7+Лист1!M7+Лист1!O7+Лист1!Q7+Лист2!E5+G5+I5+K5+M5+O5</f>
        <v>476850.88</v>
      </c>
      <c r="Q5" s="28"/>
      <c r="R5" s="41"/>
    </row>
    <row r="6" spans="1:18" ht="17.25" customHeight="1">
      <c r="A6" s="20"/>
      <c r="B6" s="42">
        <v>2</v>
      </c>
      <c r="C6" s="43" t="s">
        <v>5</v>
      </c>
      <c r="D6" s="11">
        <v>0</v>
      </c>
      <c r="E6" s="38">
        <f t="shared" si="0"/>
        <v>0</v>
      </c>
      <c r="F6" s="11">
        <v>0</v>
      </c>
      <c r="G6" s="24">
        <f>F6*68206.4</f>
        <v>0</v>
      </c>
      <c r="H6" s="11">
        <v>0</v>
      </c>
      <c r="I6" s="44">
        <f t="shared" si="1"/>
        <v>0</v>
      </c>
      <c r="J6" s="11">
        <v>0</v>
      </c>
      <c r="K6" s="24">
        <f t="shared" si="2"/>
        <v>0</v>
      </c>
      <c r="L6" s="11">
        <v>0</v>
      </c>
      <c r="M6" s="45">
        <f t="shared" ref="M6:M33" si="3">L6*37091.7</f>
        <v>0</v>
      </c>
      <c r="N6" s="11">
        <v>0</v>
      </c>
      <c r="O6" s="38">
        <f t="shared" ref="O6:O33" si="4">N6*838.03</f>
        <v>0</v>
      </c>
      <c r="P6" s="18">
        <f>Лист1!E8+Лист1!G8+Лист1!I8+Лист1!K8+Лист1!M8+Лист1!O8+Лист1!Q8+Лист2!E6+G6+I6+K6+M6+O6</f>
        <v>198322.88</v>
      </c>
      <c r="Q6" s="46"/>
      <c r="R6" s="41"/>
    </row>
    <row r="7" spans="1:18" ht="16.899999999999999" customHeight="1">
      <c r="A7" s="20"/>
      <c r="B7" s="42">
        <v>3</v>
      </c>
      <c r="C7" s="47" t="s">
        <v>6</v>
      </c>
      <c r="D7" s="11">
        <v>0</v>
      </c>
      <c r="E7" s="38">
        <f t="shared" si="0"/>
        <v>0</v>
      </c>
      <c r="F7" s="11">
        <v>2</v>
      </c>
      <c r="G7" s="44">
        <f>F7*68206.4</f>
        <v>136412.79999999999</v>
      </c>
      <c r="H7" s="11">
        <v>0</v>
      </c>
      <c r="I7" s="44">
        <f t="shared" si="1"/>
        <v>0</v>
      </c>
      <c r="J7" s="11">
        <v>0</v>
      </c>
      <c r="K7" s="24">
        <f t="shared" si="2"/>
        <v>0</v>
      </c>
      <c r="L7" s="11">
        <v>0</v>
      </c>
      <c r="M7" s="48">
        <f t="shared" si="3"/>
        <v>0</v>
      </c>
      <c r="N7" s="11">
        <v>0</v>
      </c>
      <c r="O7" s="38">
        <f t="shared" si="4"/>
        <v>0</v>
      </c>
      <c r="P7" s="18">
        <f>Лист1!E9+Лист1!G9+Лист1!I9+Лист1!K9+Лист1!M9+Лист1!O9+Лист1!Q9+Лист2!E7+G7+I7+K7+M7+O7</f>
        <v>774481.83000000007</v>
      </c>
      <c r="Q7" s="46"/>
      <c r="R7" s="41"/>
    </row>
    <row r="8" spans="1:18" ht="16.899999999999999" customHeight="1">
      <c r="A8" s="20"/>
      <c r="B8" s="42">
        <v>4</v>
      </c>
      <c r="C8" s="43" t="s">
        <v>34</v>
      </c>
      <c r="D8" s="11">
        <v>0</v>
      </c>
      <c r="E8" s="38">
        <f t="shared" si="0"/>
        <v>0</v>
      </c>
      <c r="F8" s="11">
        <v>0</v>
      </c>
      <c r="G8" s="44">
        <v>0</v>
      </c>
      <c r="H8" s="11">
        <v>0</v>
      </c>
      <c r="I8" s="44">
        <f t="shared" si="1"/>
        <v>0</v>
      </c>
      <c r="J8" s="11">
        <v>0</v>
      </c>
      <c r="K8" s="24">
        <f t="shared" si="2"/>
        <v>0</v>
      </c>
      <c r="L8" s="11">
        <v>0</v>
      </c>
      <c r="M8" s="48">
        <f t="shared" si="3"/>
        <v>0</v>
      </c>
      <c r="N8" s="11">
        <v>0</v>
      </c>
      <c r="O8" s="38">
        <f t="shared" si="4"/>
        <v>0</v>
      </c>
      <c r="P8" s="18">
        <f>Лист1!E10+Лист1!G10+Лист1!I10+Лист1!K10+Лист1!M10+Лист1!O10+Лист1!Q10+Лист2!E8+G8+I8+K8+M8+O8</f>
        <v>0</v>
      </c>
      <c r="Q8" s="46"/>
      <c r="R8" s="41"/>
    </row>
    <row r="9" spans="1:18" ht="17.25" customHeight="1">
      <c r="A9" s="20"/>
      <c r="B9" s="42">
        <v>5</v>
      </c>
      <c r="C9" s="47" t="s">
        <v>7</v>
      </c>
      <c r="D9" s="11">
        <v>1</v>
      </c>
      <c r="E9" s="38">
        <f t="shared" si="0"/>
        <v>96877.8</v>
      </c>
      <c r="F9" s="11">
        <v>0</v>
      </c>
      <c r="G9" s="44">
        <f t="shared" ref="G9:G33" si="5">F9*68206.4</f>
        <v>0</v>
      </c>
      <c r="H9" s="11">
        <v>4</v>
      </c>
      <c r="I9" s="44">
        <f t="shared" si="1"/>
        <v>15136</v>
      </c>
      <c r="J9" s="11">
        <v>0</v>
      </c>
      <c r="K9" s="24">
        <f t="shared" si="2"/>
        <v>0</v>
      </c>
      <c r="L9" s="11">
        <v>0</v>
      </c>
      <c r="M9" s="48">
        <f t="shared" si="3"/>
        <v>0</v>
      </c>
      <c r="N9" s="11">
        <v>0</v>
      </c>
      <c r="O9" s="38">
        <f t="shared" si="4"/>
        <v>0</v>
      </c>
      <c r="P9" s="18">
        <f>Лист1!E11+Лист1!G11+Лист1!I11+Лист1!K11+Лист1!M11+Лист1!O11+Лист1!Q11+Лист2!E9+G9+I9+K9+M9+O9</f>
        <v>839559.12000000011</v>
      </c>
      <c r="Q9" s="46"/>
      <c r="R9" s="41"/>
    </row>
    <row r="10" spans="1:18" ht="17.25" customHeight="1">
      <c r="A10" s="20"/>
      <c r="B10" s="42">
        <v>6</v>
      </c>
      <c r="C10" s="49" t="s">
        <v>8</v>
      </c>
      <c r="D10" s="11">
        <v>0</v>
      </c>
      <c r="E10" s="38">
        <f t="shared" si="0"/>
        <v>0</v>
      </c>
      <c r="F10" s="11">
        <v>0</v>
      </c>
      <c r="G10" s="24">
        <f t="shared" si="5"/>
        <v>0</v>
      </c>
      <c r="H10" s="11">
        <v>5</v>
      </c>
      <c r="I10" s="44">
        <f t="shared" si="1"/>
        <v>18920</v>
      </c>
      <c r="J10" s="11">
        <v>0</v>
      </c>
      <c r="K10" s="24">
        <f t="shared" si="2"/>
        <v>0</v>
      </c>
      <c r="L10" s="11">
        <v>0</v>
      </c>
      <c r="M10" s="48">
        <f t="shared" si="3"/>
        <v>0</v>
      </c>
      <c r="N10" s="11">
        <v>4</v>
      </c>
      <c r="O10" s="38">
        <f t="shared" si="4"/>
        <v>3352.12</v>
      </c>
      <c r="P10" s="18">
        <f>Лист1!E12+Лист1!G12+Лист1!I12+Лист1!K12+Лист1!M12+Лист1!O12+Лист1!Q12+Лист2!E10+G10+I10+K10+M10+O10</f>
        <v>534062.30999999994</v>
      </c>
      <c r="Q10" s="46"/>
      <c r="R10" s="41"/>
    </row>
    <row r="11" spans="1:18" ht="17.25" customHeight="1">
      <c r="A11" s="20"/>
      <c r="B11" s="42">
        <v>7</v>
      </c>
      <c r="C11" s="43" t="s">
        <v>9</v>
      </c>
      <c r="D11" s="11">
        <v>0</v>
      </c>
      <c r="E11" s="38">
        <f t="shared" si="0"/>
        <v>0</v>
      </c>
      <c r="F11" s="11">
        <v>0</v>
      </c>
      <c r="G11" s="24">
        <f t="shared" si="5"/>
        <v>0</v>
      </c>
      <c r="H11" s="11">
        <v>0</v>
      </c>
      <c r="I11" s="44">
        <f t="shared" si="1"/>
        <v>0</v>
      </c>
      <c r="J11" s="11">
        <v>7</v>
      </c>
      <c r="K11" s="24">
        <f t="shared" si="2"/>
        <v>29709.75</v>
      </c>
      <c r="L11" s="11">
        <v>4</v>
      </c>
      <c r="M11" s="48">
        <f t="shared" si="3"/>
        <v>148366.79999999999</v>
      </c>
      <c r="N11" s="11">
        <v>2</v>
      </c>
      <c r="O11" s="38">
        <f t="shared" si="4"/>
        <v>1676.06</v>
      </c>
      <c r="P11" s="18">
        <f>Лист1!E13+Лист1!G13+Лист1!I13+Лист1!K13+Лист1!M13+Лист1!O13+Лист1!Q13+Лист2!E11+G11+I11+K11+M11+O11</f>
        <v>796795.13000000012</v>
      </c>
      <c r="Q11" s="46"/>
      <c r="R11" s="41"/>
    </row>
    <row r="12" spans="1:18" ht="17.25" customHeight="1">
      <c r="A12" s="20"/>
      <c r="B12" s="42">
        <v>8</v>
      </c>
      <c r="C12" s="49" t="s">
        <v>10</v>
      </c>
      <c r="D12" s="11">
        <v>0</v>
      </c>
      <c r="E12" s="38">
        <f t="shared" si="0"/>
        <v>0</v>
      </c>
      <c r="F12" s="11">
        <v>0</v>
      </c>
      <c r="G12" s="44">
        <f t="shared" si="5"/>
        <v>0</v>
      </c>
      <c r="H12" s="11">
        <v>0</v>
      </c>
      <c r="I12" s="44">
        <f t="shared" si="1"/>
        <v>0</v>
      </c>
      <c r="J12" s="11">
        <v>0</v>
      </c>
      <c r="K12" s="24">
        <f t="shared" si="2"/>
        <v>0</v>
      </c>
      <c r="L12" s="11">
        <v>0</v>
      </c>
      <c r="M12" s="48">
        <f t="shared" si="3"/>
        <v>0</v>
      </c>
      <c r="N12" s="11">
        <v>0</v>
      </c>
      <c r="O12" s="38">
        <f t="shared" si="4"/>
        <v>0</v>
      </c>
      <c r="P12" s="18">
        <f>Лист1!E14+Лист1!G14+Лист1!I14+Лист1!K14+Лист1!M14+Лист1!O14+Лист1!Q14+Лист2!E12+G12+I12+K12+M12+O12</f>
        <v>0</v>
      </c>
      <c r="Q12" s="46"/>
      <c r="R12" s="41"/>
    </row>
    <row r="13" spans="1:18" ht="17.25" customHeight="1">
      <c r="A13" s="20"/>
      <c r="B13" s="42">
        <v>9</v>
      </c>
      <c r="C13" s="43" t="s">
        <v>11</v>
      </c>
      <c r="D13" s="11">
        <v>0</v>
      </c>
      <c r="E13" s="38">
        <f t="shared" si="0"/>
        <v>0</v>
      </c>
      <c r="F13" s="11">
        <v>0</v>
      </c>
      <c r="G13" s="24">
        <f t="shared" si="5"/>
        <v>0</v>
      </c>
      <c r="H13" s="11">
        <v>0</v>
      </c>
      <c r="I13" s="44">
        <f t="shared" si="1"/>
        <v>0</v>
      </c>
      <c r="J13" s="11">
        <v>0</v>
      </c>
      <c r="K13" s="24">
        <f t="shared" si="2"/>
        <v>0</v>
      </c>
      <c r="L13" s="11">
        <v>0</v>
      </c>
      <c r="M13" s="48">
        <f t="shared" si="3"/>
        <v>0</v>
      </c>
      <c r="N13" s="11">
        <v>0</v>
      </c>
      <c r="O13" s="38">
        <f t="shared" si="4"/>
        <v>0</v>
      </c>
      <c r="P13" s="18">
        <f>Лист1!E15+Лист1!G15+Лист1!I15+Лист1!K15+Лист1!M15+Лист1!O15+Лист1!Q15+Лист2!E13+G13+I13+K13+M13+O13</f>
        <v>0</v>
      </c>
      <c r="Q13" s="46"/>
      <c r="R13" s="41"/>
    </row>
    <row r="14" spans="1:18" ht="17.25" customHeight="1">
      <c r="A14" s="20"/>
      <c r="B14" s="42">
        <v>10</v>
      </c>
      <c r="C14" s="47" t="s">
        <v>12</v>
      </c>
      <c r="D14" s="11">
        <v>0</v>
      </c>
      <c r="E14" s="38">
        <f t="shared" si="0"/>
        <v>0</v>
      </c>
      <c r="F14" s="11">
        <v>0</v>
      </c>
      <c r="G14" s="44">
        <f t="shared" si="5"/>
        <v>0</v>
      </c>
      <c r="H14" s="11">
        <v>0</v>
      </c>
      <c r="I14" s="44">
        <f t="shared" si="1"/>
        <v>0</v>
      </c>
      <c r="J14" s="11">
        <v>0</v>
      </c>
      <c r="K14" s="24">
        <f t="shared" si="2"/>
        <v>0</v>
      </c>
      <c r="L14" s="11">
        <v>0</v>
      </c>
      <c r="M14" s="48">
        <f t="shared" si="3"/>
        <v>0</v>
      </c>
      <c r="N14" s="11">
        <v>0</v>
      </c>
      <c r="O14" s="38">
        <f t="shared" si="4"/>
        <v>0</v>
      </c>
      <c r="P14" s="18">
        <f>Лист1!E16+Лист1!G16+Лист1!I16+Лист1!K16+Лист1!M16+Лист1!O16+Лист1!Q16+Лист2!E14+G14+I14+K14+M14+O14</f>
        <v>0</v>
      </c>
      <c r="Q14" s="46"/>
      <c r="R14" s="41"/>
    </row>
    <row r="15" spans="1:18" ht="17.25" customHeight="1">
      <c r="A15" s="20"/>
      <c r="B15" s="42">
        <v>11</v>
      </c>
      <c r="C15" s="43" t="s">
        <v>39</v>
      </c>
      <c r="D15" s="11">
        <v>0</v>
      </c>
      <c r="E15" s="38">
        <f t="shared" si="0"/>
        <v>0</v>
      </c>
      <c r="F15" s="11">
        <v>0</v>
      </c>
      <c r="G15" s="44">
        <f t="shared" si="5"/>
        <v>0</v>
      </c>
      <c r="H15" s="11">
        <v>0</v>
      </c>
      <c r="I15" s="44">
        <f t="shared" si="1"/>
        <v>0</v>
      </c>
      <c r="J15" s="11">
        <v>0</v>
      </c>
      <c r="K15" s="24">
        <f t="shared" si="2"/>
        <v>0</v>
      </c>
      <c r="L15" s="11">
        <v>0</v>
      </c>
      <c r="M15" s="48">
        <f t="shared" si="3"/>
        <v>0</v>
      </c>
      <c r="N15" s="11">
        <v>0</v>
      </c>
      <c r="O15" s="38">
        <f t="shared" si="4"/>
        <v>0</v>
      </c>
      <c r="P15" s="18">
        <f>Лист1!E17+Лист1!G17+Лист1!I17+Лист1!K17+Лист1!M17+Лист1!O17+Лист1!Q17+Лист2!E15+G15+I15+K15+M15+O15</f>
        <v>0</v>
      </c>
      <c r="Q15" s="46"/>
      <c r="R15" s="41"/>
    </row>
    <row r="16" spans="1:18" ht="17.25" customHeight="1">
      <c r="A16" s="20"/>
      <c r="B16" s="42">
        <v>12</v>
      </c>
      <c r="C16" s="43" t="s">
        <v>38</v>
      </c>
      <c r="D16" s="11">
        <v>0</v>
      </c>
      <c r="E16" s="38">
        <f t="shared" si="0"/>
        <v>0</v>
      </c>
      <c r="F16" s="11">
        <v>0</v>
      </c>
      <c r="G16" s="44">
        <f t="shared" si="5"/>
        <v>0</v>
      </c>
      <c r="H16" s="11">
        <v>0</v>
      </c>
      <c r="I16" s="44">
        <f t="shared" si="1"/>
        <v>0</v>
      </c>
      <c r="J16" s="11">
        <v>0</v>
      </c>
      <c r="K16" s="24">
        <f t="shared" si="2"/>
        <v>0</v>
      </c>
      <c r="L16" s="11">
        <v>0</v>
      </c>
      <c r="M16" s="48">
        <f t="shared" si="3"/>
        <v>0</v>
      </c>
      <c r="N16" s="11">
        <v>0</v>
      </c>
      <c r="O16" s="38">
        <f t="shared" si="4"/>
        <v>0</v>
      </c>
      <c r="P16" s="18">
        <f>Лист1!E18+Лист1!G18+Лист1!I18+Лист1!K18+Лист1!M18+Лист1!O18+Лист1!Q18+Лист2!E16+G16+I16+K16+M16+O16</f>
        <v>0</v>
      </c>
      <c r="Q16" s="46"/>
      <c r="R16" s="41"/>
    </row>
    <row r="17" spans="1:19" ht="17.25" customHeight="1">
      <c r="A17" s="20"/>
      <c r="B17" s="42">
        <v>13</v>
      </c>
      <c r="C17" s="49" t="s">
        <v>13</v>
      </c>
      <c r="D17" s="11">
        <v>0</v>
      </c>
      <c r="E17" s="38">
        <f t="shared" si="0"/>
        <v>0</v>
      </c>
      <c r="F17" s="11">
        <v>0</v>
      </c>
      <c r="G17" s="44">
        <f t="shared" si="5"/>
        <v>0</v>
      </c>
      <c r="H17" s="11">
        <v>0</v>
      </c>
      <c r="I17" s="44">
        <f t="shared" si="1"/>
        <v>0</v>
      </c>
      <c r="J17" s="11">
        <v>0</v>
      </c>
      <c r="K17" s="24">
        <f t="shared" si="2"/>
        <v>0</v>
      </c>
      <c r="L17" s="11">
        <v>0</v>
      </c>
      <c r="M17" s="48">
        <f t="shared" si="3"/>
        <v>0</v>
      </c>
      <c r="N17" s="11">
        <v>0</v>
      </c>
      <c r="O17" s="38">
        <f t="shared" si="4"/>
        <v>0</v>
      </c>
      <c r="P17" s="18">
        <f>Лист1!E19+Лист1!G19+Лист1!I19+Лист1!K19+Лист1!M19+Лист1!O19+Лист1!Q19+Лист2!E17+G17+I17+K17+M17+O17</f>
        <v>0</v>
      </c>
      <c r="Q17" s="46"/>
      <c r="R17" s="41"/>
    </row>
    <row r="18" spans="1:19" ht="17.25" customHeight="1">
      <c r="A18" s="20"/>
      <c r="B18" s="42">
        <v>14</v>
      </c>
      <c r="C18" s="43" t="s">
        <v>14</v>
      </c>
      <c r="D18" s="11">
        <v>0</v>
      </c>
      <c r="E18" s="38">
        <f t="shared" si="0"/>
        <v>0</v>
      </c>
      <c r="F18" s="11">
        <v>2</v>
      </c>
      <c r="G18" s="24">
        <f t="shared" si="5"/>
        <v>136412.79999999999</v>
      </c>
      <c r="H18" s="11">
        <v>0</v>
      </c>
      <c r="I18" s="44">
        <f t="shared" si="1"/>
        <v>0</v>
      </c>
      <c r="J18" s="11">
        <v>3</v>
      </c>
      <c r="K18" s="24">
        <f t="shared" si="2"/>
        <v>12732.75</v>
      </c>
      <c r="L18" s="11">
        <v>0</v>
      </c>
      <c r="M18" s="48">
        <f t="shared" si="3"/>
        <v>0</v>
      </c>
      <c r="N18" s="11">
        <v>1</v>
      </c>
      <c r="O18" s="38">
        <f t="shared" si="4"/>
        <v>838.03</v>
      </c>
      <c r="P18" s="18">
        <f>Лист1!E20+Лист1!G20+Лист1!I20+Лист1!K20+Лист1!M20+Лист1!O20+Лист1!Q20+Лист2!E18+G18+I18+K18+M18+O18</f>
        <v>866411.42000000016</v>
      </c>
      <c r="Q18" s="46"/>
      <c r="R18" s="41"/>
    </row>
    <row r="19" spans="1:19" ht="15" customHeight="1">
      <c r="A19" s="20"/>
      <c r="B19" s="42">
        <v>15</v>
      </c>
      <c r="C19" s="43" t="s">
        <v>15</v>
      </c>
      <c r="D19" s="11">
        <v>0</v>
      </c>
      <c r="E19" s="38">
        <f t="shared" si="0"/>
        <v>0</v>
      </c>
      <c r="F19" s="11">
        <v>0</v>
      </c>
      <c r="G19" s="44">
        <f t="shared" si="5"/>
        <v>0</v>
      </c>
      <c r="H19" s="11">
        <v>0</v>
      </c>
      <c r="I19" s="44">
        <f t="shared" si="1"/>
        <v>0</v>
      </c>
      <c r="J19" s="11">
        <v>0</v>
      </c>
      <c r="K19" s="24">
        <f t="shared" si="2"/>
        <v>0</v>
      </c>
      <c r="L19" s="11">
        <v>0</v>
      </c>
      <c r="M19" s="48">
        <f t="shared" si="3"/>
        <v>0</v>
      </c>
      <c r="N19" s="11">
        <v>0</v>
      </c>
      <c r="O19" s="38">
        <f t="shared" si="4"/>
        <v>0</v>
      </c>
      <c r="P19" s="18">
        <f>Лист1!E21+Лист1!G21+Лист1!I21+Лист1!K21+Лист1!M21+Лист1!O21+Лист1!Q21+Лист2!E19+G19+I19+K19+M19+O19</f>
        <v>0</v>
      </c>
      <c r="Q19" s="46"/>
      <c r="R19" s="41"/>
    </row>
    <row r="20" spans="1:19" ht="17.25" customHeight="1">
      <c r="A20" s="20"/>
      <c r="B20" s="42">
        <v>16</v>
      </c>
      <c r="C20" s="43" t="s">
        <v>16</v>
      </c>
      <c r="D20" s="11">
        <v>1</v>
      </c>
      <c r="E20" s="38">
        <f t="shared" si="0"/>
        <v>96877.8</v>
      </c>
      <c r="F20" s="11">
        <v>0</v>
      </c>
      <c r="G20" s="44">
        <f t="shared" si="5"/>
        <v>0</v>
      </c>
      <c r="H20" s="11">
        <v>11</v>
      </c>
      <c r="I20" s="44">
        <f t="shared" si="1"/>
        <v>41624</v>
      </c>
      <c r="J20" s="11">
        <v>0</v>
      </c>
      <c r="K20" s="24">
        <f t="shared" si="2"/>
        <v>0</v>
      </c>
      <c r="L20" s="11">
        <v>0</v>
      </c>
      <c r="M20" s="48">
        <f t="shared" si="3"/>
        <v>0</v>
      </c>
      <c r="N20" s="11">
        <v>0</v>
      </c>
      <c r="O20" s="38">
        <f t="shared" si="4"/>
        <v>0</v>
      </c>
      <c r="P20" s="18">
        <f>Лист1!E22+Лист1!G22+Лист1!I22+Лист1!K22+Лист1!M22+Лист1!O22+Лист1!Q22+Лист2!E20+G20+I20+K20+M20+O20</f>
        <v>1922674.6300000001</v>
      </c>
      <c r="Q20" s="46"/>
      <c r="R20" s="41"/>
    </row>
    <row r="21" spans="1:19" ht="17.25" customHeight="1">
      <c r="A21" s="20"/>
      <c r="B21" s="42">
        <v>17</v>
      </c>
      <c r="C21" s="43" t="s">
        <v>17</v>
      </c>
      <c r="D21" s="11">
        <v>0</v>
      </c>
      <c r="E21" s="38">
        <f t="shared" si="0"/>
        <v>0</v>
      </c>
      <c r="F21" s="11">
        <v>0</v>
      </c>
      <c r="G21" s="24">
        <f t="shared" si="5"/>
        <v>0</v>
      </c>
      <c r="H21" s="11">
        <v>0</v>
      </c>
      <c r="I21" s="44">
        <f t="shared" si="1"/>
        <v>0</v>
      </c>
      <c r="J21" s="11">
        <v>0</v>
      </c>
      <c r="K21" s="24">
        <f t="shared" si="2"/>
        <v>0</v>
      </c>
      <c r="L21" s="11">
        <v>0</v>
      </c>
      <c r="M21" s="48">
        <f t="shared" si="3"/>
        <v>0</v>
      </c>
      <c r="N21" s="11">
        <v>0</v>
      </c>
      <c r="O21" s="38">
        <f t="shared" si="4"/>
        <v>0</v>
      </c>
      <c r="P21" s="18">
        <f>Лист1!E23+Лист1!G23+Лист1!I23+Лист1!K23+Лист1!M23+Лист1!O23+Лист1!Q23+Лист2!E21+G21+I21+K21+M21+O21</f>
        <v>0</v>
      </c>
      <c r="Q21" s="46"/>
      <c r="R21" s="41"/>
    </row>
    <row r="22" spans="1:19" ht="17.25" customHeight="1">
      <c r="A22" s="20"/>
      <c r="B22" s="42">
        <v>18</v>
      </c>
      <c r="C22" s="43" t="s">
        <v>18</v>
      </c>
      <c r="D22" s="11">
        <v>0</v>
      </c>
      <c r="E22" s="38">
        <f t="shared" si="0"/>
        <v>0</v>
      </c>
      <c r="F22" s="11">
        <v>1</v>
      </c>
      <c r="G22" s="44">
        <f t="shared" si="5"/>
        <v>68206.399999999994</v>
      </c>
      <c r="H22" s="11">
        <v>0</v>
      </c>
      <c r="I22" s="44">
        <f t="shared" si="1"/>
        <v>0</v>
      </c>
      <c r="J22" s="11">
        <v>0</v>
      </c>
      <c r="K22" s="24">
        <f t="shared" si="2"/>
        <v>0</v>
      </c>
      <c r="L22" s="11">
        <v>0</v>
      </c>
      <c r="M22" s="48">
        <f t="shared" si="3"/>
        <v>0</v>
      </c>
      <c r="N22" s="11">
        <v>5</v>
      </c>
      <c r="O22" s="38">
        <f t="shared" si="4"/>
        <v>4190.1499999999996</v>
      </c>
      <c r="P22" s="18">
        <f>Лист1!E24+Лист1!G24+Лист1!I24+Лист1!K24+Лист1!M24+Лист1!O24+Лист1!Q24+Лист2!E22+G22+I22+K22+M22+O22</f>
        <v>633728.56000000006</v>
      </c>
      <c r="Q22" s="46"/>
      <c r="R22" s="41"/>
    </row>
    <row r="23" spans="1:19" ht="17.25" customHeight="1">
      <c r="A23" s="20"/>
      <c r="B23" s="42">
        <v>19</v>
      </c>
      <c r="C23" s="43" t="s">
        <v>19</v>
      </c>
      <c r="D23" s="11">
        <v>0</v>
      </c>
      <c r="E23" s="38">
        <f t="shared" si="0"/>
        <v>0</v>
      </c>
      <c r="F23" s="11">
        <v>0</v>
      </c>
      <c r="G23" s="44">
        <f t="shared" si="5"/>
        <v>0</v>
      </c>
      <c r="H23" s="11">
        <v>0</v>
      </c>
      <c r="I23" s="44">
        <f t="shared" si="1"/>
        <v>0</v>
      </c>
      <c r="J23" s="11">
        <v>0</v>
      </c>
      <c r="K23" s="24">
        <f t="shared" si="2"/>
        <v>0</v>
      </c>
      <c r="L23" s="11">
        <v>0</v>
      </c>
      <c r="M23" s="48">
        <f t="shared" si="3"/>
        <v>0</v>
      </c>
      <c r="N23" s="11">
        <v>0</v>
      </c>
      <c r="O23" s="38">
        <f t="shared" si="4"/>
        <v>0</v>
      </c>
      <c r="P23" s="18">
        <f>Лист1!E25+Лист1!G25+Лист1!I25+Лист1!K25+Лист1!M25+Лист1!O25+Лист1!Q25+Лист2!E23+G23+I23+K23+M23+O23</f>
        <v>87949.23</v>
      </c>
      <c r="Q23" s="46"/>
      <c r="R23" s="41"/>
    </row>
    <row r="24" spans="1:19" ht="17.25" customHeight="1">
      <c r="A24" s="20"/>
      <c r="B24" s="42">
        <v>20</v>
      </c>
      <c r="C24" s="43" t="s">
        <v>37</v>
      </c>
      <c r="D24" s="11">
        <v>1</v>
      </c>
      <c r="E24" s="38">
        <f t="shared" si="0"/>
        <v>96877.8</v>
      </c>
      <c r="F24" s="11">
        <v>0</v>
      </c>
      <c r="G24" s="44">
        <f t="shared" si="5"/>
        <v>0</v>
      </c>
      <c r="H24" s="11">
        <v>3</v>
      </c>
      <c r="I24" s="44">
        <f t="shared" si="1"/>
        <v>11352</v>
      </c>
      <c r="J24" s="11">
        <v>0</v>
      </c>
      <c r="K24" s="24">
        <f t="shared" si="2"/>
        <v>0</v>
      </c>
      <c r="L24" s="11">
        <v>0</v>
      </c>
      <c r="M24" s="48">
        <f t="shared" si="3"/>
        <v>0</v>
      </c>
      <c r="N24" s="11">
        <v>0</v>
      </c>
      <c r="O24" s="38">
        <f t="shared" si="4"/>
        <v>0</v>
      </c>
      <c r="P24" s="18">
        <f>Лист1!E26+Лист1!G26+Лист1!I26+Лист1!K26+Лист1!M26+Лист1!O26+Лист1!Q26+Лист2!E24+G24+I24+K24+M24+O24</f>
        <v>441899.51</v>
      </c>
      <c r="Q24" s="46"/>
      <c r="R24" s="41"/>
    </row>
    <row r="25" spans="1:19" ht="17.25" customHeight="1">
      <c r="A25" s="20"/>
      <c r="B25" s="42">
        <v>21</v>
      </c>
      <c r="C25" s="43" t="s">
        <v>20</v>
      </c>
      <c r="D25" s="11">
        <v>0</v>
      </c>
      <c r="E25" s="38">
        <f t="shared" si="0"/>
        <v>0</v>
      </c>
      <c r="F25" s="11">
        <v>1</v>
      </c>
      <c r="G25" s="44">
        <f t="shared" si="5"/>
        <v>68206.399999999994</v>
      </c>
      <c r="H25" s="11">
        <v>3</v>
      </c>
      <c r="I25" s="44">
        <f t="shared" si="1"/>
        <v>11352</v>
      </c>
      <c r="J25" s="11">
        <v>3</v>
      </c>
      <c r="K25" s="24">
        <f t="shared" si="2"/>
        <v>12732.75</v>
      </c>
      <c r="L25" s="11">
        <v>0</v>
      </c>
      <c r="M25" s="48">
        <f t="shared" si="3"/>
        <v>0</v>
      </c>
      <c r="N25" s="11">
        <v>2</v>
      </c>
      <c r="O25" s="38">
        <f t="shared" si="4"/>
        <v>1676.06</v>
      </c>
      <c r="P25" s="18">
        <f>Лист1!E27+Лист1!G27+Лист1!I27+Лист1!K27+Лист1!M27+Лист1!O27+Лист1!Q27+Лист2!E25+G25+I25+K25+M25+O25</f>
        <v>413175.43</v>
      </c>
      <c r="Q25" s="46"/>
      <c r="R25" s="41"/>
    </row>
    <row r="26" spans="1:19" ht="17.25" customHeight="1">
      <c r="A26" s="20"/>
      <c r="B26" s="42">
        <v>22</v>
      </c>
      <c r="C26" s="43" t="s">
        <v>36</v>
      </c>
      <c r="D26" s="11">
        <v>0</v>
      </c>
      <c r="E26" s="38">
        <f t="shared" si="0"/>
        <v>0</v>
      </c>
      <c r="F26" s="11">
        <v>0</v>
      </c>
      <c r="G26" s="44">
        <f t="shared" si="5"/>
        <v>0</v>
      </c>
      <c r="H26" s="11">
        <v>0</v>
      </c>
      <c r="I26" s="44">
        <f t="shared" si="1"/>
        <v>0</v>
      </c>
      <c r="J26" s="11">
        <v>0</v>
      </c>
      <c r="K26" s="24">
        <f t="shared" si="2"/>
        <v>0</v>
      </c>
      <c r="L26" s="11">
        <v>0</v>
      </c>
      <c r="M26" s="48">
        <f t="shared" si="3"/>
        <v>0</v>
      </c>
      <c r="N26" s="11">
        <v>0</v>
      </c>
      <c r="O26" s="38">
        <f t="shared" si="4"/>
        <v>0</v>
      </c>
      <c r="P26" s="18">
        <f>Лист1!E28+Лист1!G28+Лист1!I28+Лист1!K28+Лист1!M28+Лист1!O28+Лист1!Q28+Лист2!E26+G26+I26+K26+M26+O26</f>
        <v>0</v>
      </c>
      <c r="Q26" s="46"/>
      <c r="R26" s="41"/>
    </row>
    <row r="27" spans="1:19" ht="17.25" customHeight="1">
      <c r="A27" s="20"/>
      <c r="B27" s="42">
        <v>23</v>
      </c>
      <c r="C27" s="43" t="s">
        <v>21</v>
      </c>
      <c r="D27" s="11">
        <v>0</v>
      </c>
      <c r="E27" s="38">
        <f t="shared" si="0"/>
        <v>0</v>
      </c>
      <c r="F27" s="11">
        <v>0</v>
      </c>
      <c r="G27" s="44">
        <f t="shared" si="5"/>
        <v>0</v>
      </c>
      <c r="H27" s="11">
        <v>4</v>
      </c>
      <c r="I27" s="44">
        <f>H27*3784</f>
        <v>15136</v>
      </c>
      <c r="J27" s="11">
        <v>0</v>
      </c>
      <c r="K27" s="24">
        <f t="shared" si="2"/>
        <v>0</v>
      </c>
      <c r="L27" s="11">
        <v>0</v>
      </c>
      <c r="M27" s="48">
        <f t="shared" si="3"/>
        <v>0</v>
      </c>
      <c r="N27" s="11">
        <v>2</v>
      </c>
      <c r="O27" s="38">
        <f t="shared" si="4"/>
        <v>1676.06</v>
      </c>
      <c r="P27" s="18">
        <f>Лист1!E29+Лист1!G29+Лист1!I29+Лист1!K29+Лист1!M29+Лист1!O29+Лист1!Q29+Лист2!E27+G27+I27+K27+M27+O27</f>
        <v>697054.51</v>
      </c>
      <c r="Q27" s="46"/>
      <c r="R27" s="41"/>
    </row>
    <row r="28" spans="1:19" ht="17.25" customHeight="1">
      <c r="A28" s="20"/>
      <c r="B28" s="42">
        <v>24</v>
      </c>
      <c r="C28" s="43" t="s">
        <v>22</v>
      </c>
      <c r="D28" s="11">
        <v>0</v>
      </c>
      <c r="E28" s="38">
        <f t="shared" si="0"/>
        <v>0</v>
      </c>
      <c r="F28" s="11">
        <v>0</v>
      </c>
      <c r="G28" s="24">
        <f t="shared" si="5"/>
        <v>0</v>
      </c>
      <c r="H28" s="11">
        <v>0</v>
      </c>
      <c r="I28" s="44">
        <f>H28*3784</f>
        <v>0</v>
      </c>
      <c r="J28" s="11">
        <v>0</v>
      </c>
      <c r="K28" s="24">
        <f t="shared" si="2"/>
        <v>0</v>
      </c>
      <c r="L28" s="11">
        <v>0</v>
      </c>
      <c r="M28" s="48">
        <f t="shared" si="3"/>
        <v>0</v>
      </c>
      <c r="N28" s="11">
        <v>0</v>
      </c>
      <c r="O28" s="38">
        <f t="shared" si="4"/>
        <v>0</v>
      </c>
      <c r="P28" s="18">
        <f>Лист1!E30+Лист1!G30+Лист1!I30+Лист1!K30+Лист1!M30+Лист1!O30+Лист1!Q30+Лист2!E28+G28+I28+K28+M28+O28</f>
        <v>0</v>
      </c>
      <c r="Q28" s="46"/>
      <c r="R28" s="41"/>
    </row>
    <row r="29" spans="1:19" ht="17.25" customHeight="1">
      <c r="A29" s="20"/>
      <c r="B29" s="42">
        <v>25</v>
      </c>
      <c r="C29" s="43" t="s">
        <v>35</v>
      </c>
      <c r="D29" s="11">
        <v>0</v>
      </c>
      <c r="E29" s="38">
        <f t="shared" si="0"/>
        <v>0</v>
      </c>
      <c r="F29" s="11">
        <v>0</v>
      </c>
      <c r="G29" s="44">
        <f t="shared" si="5"/>
        <v>0</v>
      </c>
      <c r="H29" s="11">
        <v>0</v>
      </c>
      <c r="I29" s="44">
        <f t="shared" ref="I29" si="6">H29*3784</f>
        <v>0</v>
      </c>
      <c r="J29" s="11">
        <v>0</v>
      </c>
      <c r="K29" s="24">
        <f t="shared" si="2"/>
        <v>0</v>
      </c>
      <c r="L29" s="11">
        <v>0</v>
      </c>
      <c r="M29" s="48">
        <f t="shared" si="3"/>
        <v>0</v>
      </c>
      <c r="N29" s="11">
        <v>0</v>
      </c>
      <c r="O29" s="38">
        <f t="shared" si="4"/>
        <v>0</v>
      </c>
      <c r="P29" s="18">
        <f>Лист1!E31+Лист1!G31+Лист1!I31+Лист1!K31+Лист1!M31+Лист1!O31+Лист1!Q31+Лист2!E29+G29+I29+K29+M29+O29</f>
        <v>0</v>
      </c>
      <c r="Q29" s="46"/>
      <c r="R29" s="41"/>
    </row>
    <row r="30" spans="1:19" ht="60.75" customHeight="1">
      <c r="A30" s="20"/>
      <c r="B30" s="42">
        <v>26</v>
      </c>
      <c r="C30" s="43" t="s">
        <v>23</v>
      </c>
      <c r="D30" s="11">
        <v>0</v>
      </c>
      <c r="E30" s="38">
        <f t="shared" si="0"/>
        <v>0</v>
      </c>
      <c r="F30" s="11">
        <v>0</v>
      </c>
      <c r="G30" s="44">
        <f t="shared" si="5"/>
        <v>0</v>
      </c>
      <c r="H30" s="11">
        <v>0</v>
      </c>
      <c r="I30" s="44">
        <f>H30*3784</f>
        <v>0</v>
      </c>
      <c r="J30" s="11">
        <v>0</v>
      </c>
      <c r="K30" s="24">
        <f t="shared" si="2"/>
        <v>0</v>
      </c>
      <c r="L30" s="11">
        <v>0</v>
      </c>
      <c r="M30" s="48">
        <f t="shared" si="3"/>
        <v>0</v>
      </c>
      <c r="N30" s="11">
        <v>0</v>
      </c>
      <c r="O30" s="38">
        <f t="shared" si="4"/>
        <v>0</v>
      </c>
      <c r="P30" s="18">
        <f>Лист1!E32+Лист1!G32+Лист1!I32+Лист1!K32+Лист1!M32+Лист1!O32+Лист1!Q32+Лист2!E30+G30+I30+K30+M30+O30</f>
        <v>0</v>
      </c>
      <c r="Q30" s="46"/>
      <c r="R30" s="41"/>
      <c r="S30" s="50"/>
    </row>
    <row r="31" spans="1:19" ht="17.25" customHeight="1">
      <c r="A31" s="20"/>
      <c r="B31" s="42">
        <v>27</v>
      </c>
      <c r="C31" s="43" t="s">
        <v>24</v>
      </c>
      <c r="D31" s="11">
        <v>0</v>
      </c>
      <c r="E31" s="38">
        <f t="shared" si="0"/>
        <v>0</v>
      </c>
      <c r="F31" s="11">
        <v>0</v>
      </c>
      <c r="G31" s="44">
        <f t="shared" si="5"/>
        <v>0</v>
      </c>
      <c r="H31" s="11">
        <v>0</v>
      </c>
      <c r="I31" s="44">
        <f>H31*3784</f>
        <v>0</v>
      </c>
      <c r="J31" s="11">
        <v>0</v>
      </c>
      <c r="K31" s="24">
        <f t="shared" si="2"/>
        <v>0</v>
      </c>
      <c r="L31" s="11">
        <v>0</v>
      </c>
      <c r="M31" s="48">
        <f t="shared" si="3"/>
        <v>0</v>
      </c>
      <c r="N31" s="11">
        <v>0</v>
      </c>
      <c r="O31" s="38">
        <f t="shared" si="4"/>
        <v>0</v>
      </c>
      <c r="P31" s="18">
        <f>Лист1!E33+Лист1!G33+Лист1!I33+Лист1!K33+Лист1!M33+Лист1!O33+Лист1!Q33+Лист2!E31+G31+I31+K31+M31+O31</f>
        <v>0</v>
      </c>
      <c r="Q31" s="46"/>
      <c r="R31" s="41"/>
    </row>
    <row r="32" spans="1:19" ht="17.25" customHeight="1">
      <c r="A32" s="20"/>
      <c r="B32" s="42">
        <v>28</v>
      </c>
      <c r="C32" s="43" t="s">
        <v>26</v>
      </c>
      <c r="D32" s="11">
        <v>0</v>
      </c>
      <c r="E32" s="38">
        <f t="shared" si="0"/>
        <v>0</v>
      </c>
      <c r="F32" s="11">
        <v>0</v>
      </c>
      <c r="G32" s="24">
        <f t="shared" si="5"/>
        <v>0</v>
      </c>
      <c r="H32" s="11">
        <v>0</v>
      </c>
      <c r="I32" s="44">
        <f>H32*3784</f>
        <v>0</v>
      </c>
      <c r="J32" s="11">
        <v>0</v>
      </c>
      <c r="K32" s="24">
        <f t="shared" si="2"/>
        <v>0</v>
      </c>
      <c r="L32" s="11">
        <v>0</v>
      </c>
      <c r="M32" s="48">
        <f t="shared" si="3"/>
        <v>0</v>
      </c>
      <c r="N32" s="11">
        <v>0</v>
      </c>
      <c r="O32" s="38">
        <f t="shared" si="4"/>
        <v>0</v>
      </c>
      <c r="P32" s="18">
        <f>Лист1!E34+Лист1!G34+Лист1!I34+Лист1!K34+Лист1!M34+Лист1!O34+Лист1!Q34+Лист2!E32+G32+I32+K32+M32+O32</f>
        <v>0</v>
      </c>
      <c r="Q32" s="46"/>
      <c r="R32" s="41"/>
      <c r="S32" s="46"/>
    </row>
    <row r="33" spans="1:18" ht="18.649999999999999" customHeight="1" thickBot="1">
      <c r="A33" s="20"/>
      <c r="B33" s="42">
        <v>29</v>
      </c>
      <c r="C33" s="43" t="s">
        <v>27</v>
      </c>
      <c r="D33" s="11">
        <v>0</v>
      </c>
      <c r="E33" s="38">
        <f t="shared" si="0"/>
        <v>0</v>
      </c>
      <c r="F33" s="11">
        <v>0</v>
      </c>
      <c r="G33" s="24">
        <f t="shared" si="5"/>
        <v>0</v>
      </c>
      <c r="H33" s="11">
        <v>0</v>
      </c>
      <c r="I33" s="44">
        <f>H33*3784</f>
        <v>0</v>
      </c>
      <c r="J33" s="11">
        <v>0</v>
      </c>
      <c r="K33" s="24">
        <f t="shared" si="2"/>
        <v>0</v>
      </c>
      <c r="L33" s="11">
        <v>0</v>
      </c>
      <c r="M33" s="51">
        <f t="shared" si="3"/>
        <v>0</v>
      </c>
      <c r="N33" s="11">
        <v>0</v>
      </c>
      <c r="O33" s="38">
        <f t="shared" si="4"/>
        <v>0</v>
      </c>
      <c r="P33" s="18">
        <f>Лист1!E35+Лист1!G35+Лист1!I35+Лист1!K35+Лист1!M35+Лист1!O35+Лист1!Q35+Лист2!E33+G33+I33+K33+M33+O33</f>
        <v>0</v>
      </c>
      <c r="Q33" s="46"/>
      <c r="R33" s="41"/>
    </row>
    <row r="34" spans="1:18" ht="27.75" customHeight="1" thickBot="1">
      <c r="A34" s="52"/>
      <c r="B34" s="84" t="s">
        <v>25</v>
      </c>
      <c r="C34" s="85"/>
      <c r="D34" s="8">
        <f t="shared" ref="D34:G34" si="7">SUM(D5:D33)</f>
        <v>3</v>
      </c>
      <c r="E34" s="7">
        <f t="shared" si="7"/>
        <v>290633.40000000002</v>
      </c>
      <c r="F34" s="8">
        <f t="shared" si="7"/>
        <v>6</v>
      </c>
      <c r="G34" s="9">
        <f t="shared" si="7"/>
        <v>409238.4</v>
      </c>
      <c r="H34" s="8">
        <f>SUM(H5:H33)</f>
        <v>30</v>
      </c>
      <c r="I34" s="7">
        <f>SUM(I5:I33)</f>
        <v>113520</v>
      </c>
      <c r="J34" s="8">
        <f>SUM(J5:J33)</f>
        <v>13</v>
      </c>
      <c r="K34" s="9">
        <f t="shared" ref="K34:P34" si="8">SUM(K5:K33)</f>
        <v>55175.25</v>
      </c>
      <c r="L34" s="8">
        <f t="shared" si="8"/>
        <v>6</v>
      </c>
      <c r="M34" s="9">
        <f t="shared" si="8"/>
        <v>222550.19999999998</v>
      </c>
      <c r="N34" s="4">
        <f t="shared" si="8"/>
        <v>16</v>
      </c>
      <c r="O34" s="7">
        <f t="shared" si="8"/>
        <v>13408.48</v>
      </c>
      <c r="P34" s="3">
        <f t="shared" si="8"/>
        <v>8682965.4399999995</v>
      </c>
      <c r="Q34" s="28"/>
      <c r="R34" s="41"/>
    </row>
    <row r="35" spans="1:18" ht="21" customHeight="1">
      <c r="A35" s="52"/>
      <c r="B35" s="52"/>
      <c r="C35" s="12"/>
      <c r="D35" s="12"/>
      <c r="E35" s="26"/>
      <c r="F35" s="26"/>
      <c r="G35" s="26"/>
      <c r="H35" s="26"/>
      <c r="I35" s="26"/>
      <c r="J35" s="12"/>
      <c r="K35" s="26"/>
      <c r="L35" s="12"/>
      <c r="M35" s="26"/>
      <c r="N35" s="12"/>
      <c r="O35" s="26"/>
      <c r="P35" s="2"/>
    </row>
    <row r="36" spans="1:18" ht="17.25" customHeight="1">
      <c r="A36" s="53"/>
      <c r="B36" s="53"/>
      <c r="C36" s="13"/>
      <c r="D36" s="13"/>
      <c r="E36" s="13"/>
      <c r="F36" s="13"/>
      <c r="G36" s="13"/>
      <c r="H36" s="13"/>
      <c r="I36" s="13"/>
      <c r="J36" s="13"/>
      <c r="K36" s="13"/>
      <c r="L36" s="13"/>
      <c r="M36" s="13"/>
      <c r="N36" s="13"/>
      <c r="O36" s="13"/>
      <c r="P36" s="1"/>
    </row>
    <row r="37" spans="1:18" s="54" customFormat="1" ht="87" customHeight="1">
      <c r="A37" s="5"/>
      <c r="B37" s="86" t="s">
        <v>33</v>
      </c>
      <c r="C37" s="86"/>
      <c r="D37" s="14"/>
      <c r="E37" s="14"/>
      <c r="F37" s="14"/>
      <c r="G37" s="14"/>
      <c r="H37" s="14"/>
      <c r="I37" s="14"/>
      <c r="J37" s="14"/>
      <c r="K37" s="14"/>
      <c r="L37" s="14"/>
      <c r="M37" s="14"/>
      <c r="N37" s="14"/>
      <c r="O37" s="14"/>
      <c r="P37" s="6" t="s">
        <v>32</v>
      </c>
    </row>
    <row r="38" spans="1:18" ht="14.25" customHeight="1"/>
    <row r="39" spans="1:18" ht="14.25" customHeight="1"/>
    <row r="40" spans="1:18" ht="14.25" customHeight="1"/>
    <row r="41" spans="1:18" ht="14.25" customHeight="1"/>
    <row r="42" spans="1:18" ht="14.25" customHeight="1"/>
    <row r="43" spans="1:18" ht="14.25" customHeight="1"/>
    <row r="44" spans="1:18" ht="14.25" customHeight="1"/>
    <row r="45" spans="1:18" ht="14.25" customHeight="1"/>
    <row r="46" spans="1:18" ht="14.25" customHeight="1"/>
    <row r="47" spans="1:18" ht="14.25" customHeight="1"/>
    <row r="48" spans="1:1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12">
    <mergeCell ref="N2:O2"/>
    <mergeCell ref="P2:P3"/>
    <mergeCell ref="B34:C34"/>
    <mergeCell ref="B37:C37"/>
    <mergeCell ref="F1:G1"/>
    <mergeCell ref="B2:B3"/>
    <mergeCell ref="C2:C3"/>
    <mergeCell ref="H2:I2"/>
    <mergeCell ref="D2:E2"/>
    <mergeCell ref="F2:G2"/>
    <mergeCell ref="J2:K2"/>
    <mergeCell ref="L2:M2"/>
  </mergeCells>
  <pageMargins left="0.7" right="0.7" top="0.75" bottom="0.75" header="0" footer="0"/>
  <pageSetup paperSize="9" scale="39" orientation="landscape" r:id="rId1"/>
  <ignoredErrors>
    <ignoredError sqref="F34 D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Лист1</vt:lpstr>
      <vt:lpstr>Лист2</vt:lpstr>
      <vt:lpstr>Лист1!Область_друку</vt:lpstr>
      <vt:lpstr>Лист2!Область_друку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2023-10-06T13:09:19Z</cp:lastPrinted>
  <dcterms:created xsi:type="dcterms:W3CDTF">2021-10-04T14:21:04Z</dcterms:created>
  <dcterms:modified xsi:type="dcterms:W3CDTF">2024-02-16T14:30:56Z</dcterms:modified>
</cp:coreProperties>
</file>