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14.02.2024\Донорство\"/>
    </mc:Choice>
  </mc:AlternateContent>
  <xr:revisionPtr revIDLastSave="0" documentId="13_ncr:1_{6051D093-1AC9-42DA-A621-ADED08E8291A}" xr6:coauthVersionLast="47" xr6:coauthVersionMax="47" xr10:uidLastSave="{00000000-0000-0000-0000-000000000000}"/>
  <bookViews>
    <workbookView xWindow="-110" yWindow="-110" windowWidth="19420" windowHeight="10300" xr2:uid="{00000000-000D-0000-FFFF-FFFF00000000}"/>
  </bookViews>
  <sheets>
    <sheet name="Лист1" sheetId="1" r:id="rId1"/>
    <sheet name="Лист2" sheetId="5" r:id="rId2"/>
    <sheet name="Лист3" sheetId="2" r:id="rId3"/>
  </sheets>
  <definedNames>
    <definedName name="_xlnm.Print_Area" localSheetId="0">Лист1!$A$1:$K$38</definedName>
    <definedName name="_xlnm.Print_Area" localSheetId="1">Лист2!$A$1:$I$36</definedName>
    <definedName name="_xlnm.Print_Area" localSheetId="2">Лист3!$A$1:$N$37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WyIBL2Z/+qPikLG8pDtY3kZdF5A=="/>
    </ext>
  </extLst>
</workbook>
</file>

<file path=xl/calcChain.xml><?xml version="1.0" encoding="utf-8"?>
<calcChain xmlns="http://schemas.openxmlformats.org/spreadsheetml/2006/main">
  <c r="G36" i="1" l="1"/>
  <c r="N7" i="2"/>
  <c r="N8" i="2"/>
  <c r="N9" i="2"/>
  <c r="N10" i="2"/>
  <c r="N11" i="2"/>
  <c r="N12" i="2"/>
  <c r="N13" i="2"/>
  <c r="N14" i="2"/>
  <c r="N15" i="2"/>
  <c r="N16" i="2"/>
  <c r="N17" i="2"/>
  <c r="N18" i="2"/>
  <c r="N19" i="2"/>
  <c r="N20" i="2"/>
  <c r="N21" i="2"/>
  <c r="N22" i="2"/>
  <c r="N23" i="2"/>
  <c r="N24" i="2"/>
  <c r="N25" i="2"/>
  <c r="N26" i="2"/>
  <c r="N27" i="2"/>
  <c r="N28" i="2"/>
  <c r="N29" i="2"/>
  <c r="N30" i="2"/>
  <c r="N31" i="2"/>
  <c r="N32" i="2"/>
  <c r="N33" i="2"/>
  <c r="L34" i="2"/>
  <c r="J34" i="2"/>
  <c r="H34" i="2"/>
  <c r="F34" i="2"/>
  <c r="D34" i="2"/>
  <c r="H34" i="5"/>
  <c r="F34" i="5"/>
  <c r="D34" i="5" l="1"/>
  <c r="J36" i="1" l="1"/>
  <c r="H36" i="1"/>
  <c r="F36" i="1"/>
  <c r="D36" i="1"/>
  <c r="M24" i="2" l="1"/>
  <c r="M15" i="2"/>
  <c r="M16" i="2"/>
  <c r="M29" i="2"/>
  <c r="M26" i="2"/>
  <c r="K29" i="2"/>
  <c r="K26" i="2"/>
  <c r="K24" i="2"/>
  <c r="K16" i="2"/>
  <c r="K15" i="2"/>
  <c r="I29" i="2"/>
  <c r="I24" i="2"/>
  <c r="I25" i="2"/>
  <c r="I26" i="2"/>
  <c r="I15" i="2"/>
  <c r="I16" i="2"/>
  <c r="G29" i="2"/>
  <c r="G26" i="2"/>
  <c r="G24" i="2"/>
  <c r="G15" i="2"/>
  <c r="G16" i="2"/>
  <c r="E29" i="2"/>
  <c r="E26" i="2"/>
  <c r="E24" i="2"/>
  <c r="E16" i="2"/>
  <c r="E15" i="2"/>
  <c r="I29" i="5"/>
  <c r="I26" i="5"/>
  <c r="I24" i="5"/>
  <c r="I16" i="5"/>
  <c r="I15" i="5"/>
  <c r="G29" i="5"/>
  <c r="G26" i="5"/>
  <c r="G24" i="5"/>
  <c r="G16" i="5"/>
  <c r="G15" i="5"/>
  <c r="E8" i="5"/>
  <c r="E29" i="5"/>
  <c r="E26" i="5"/>
  <c r="E24" i="5"/>
  <c r="E16" i="5"/>
  <c r="E15" i="5"/>
  <c r="K31" i="1"/>
  <c r="K28" i="1"/>
  <c r="K26" i="1"/>
  <c r="K18" i="1"/>
  <c r="K17" i="1"/>
  <c r="K10" i="1"/>
  <c r="I28" i="1"/>
  <c r="I26" i="1"/>
  <c r="I10" i="1"/>
  <c r="I18" i="1"/>
  <c r="I17" i="1"/>
  <c r="G31" i="1"/>
  <c r="G28" i="1"/>
  <c r="G26" i="1"/>
  <c r="G18" i="1"/>
  <c r="G17" i="1"/>
  <c r="G10" i="1"/>
  <c r="E31" i="1"/>
  <c r="E28" i="1"/>
  <c r="E26" i="1"/>
  <c r="E18" i="1"/>
  <c r="E17" i="1"/>
  <c r="E10" i="1"/>
  <c r="I32" i="5"/>
  <c r="G32" i="5"/>
  <c r="E32" i="5"/>
  <c r="K8" i="2"/>
  <c r="M8" i="2"/>
  <c r="I8" i="2"/>
  <c r="G8" i="2"/>
  <c r="E8" i="2"/>
  <c r="E28" i="5"/>
  <c r="E27" i="5"/>
  <c r="E25" i="5"/>
  <c r="E23" i="5"/>
  <c r="E22" i="5"/>
  <c r="E21" i="5"/>
  <c r="E20" i="5"/>
  <c r="E19" i="5"/>
  <c r="E18" i="5"/>
  <c r="E33" i="5"/>
  <c r="E30" i="5"/>
  <c r="E17" i="5"/>
  <c r="E14" i="5"/>
  <c r="E13" i="5"/>
  <c r="E31" i="5"/>
  <c r="E12" i="5"/>
  <c r="E11" i="5"/>
  <c r="E10" i="5"/>
  <c r="E9" i="5"/>
  <c r="E7" i="5"/>
  <c r="E6" i="5"/>
  <c r="E5" i="5"/>
  <c r="G28" i="2"/>
  <c r="E28" i="2"/>
  <c r="G27" i="2"/>
  <c r="E27" i="2"/>
  <c r="G25" i="2"/>
  <c r="E25" i="2"/>
  <c r="G23" i="2"/>
  <c r="E23" i="2"/>
  <c r="G22" i="2"/>
  <c r="E22" i="2"/>
  <c r="G21" i="2"/>
  <c r="E21" i="2"/>
  <c r="G20" i="2"/>
  <c r="E20" i="2"/>
  <c r="G19" i="2"/>
  <c r="E19" i="2"/>
  <c r="G18" i="2"/>
  <c r="E18" i="2"/>
  <c r="G33" i="2"/>
  <c r="E33" i="2"/>
  <c r="G32" i="2"/>
  <c r="E32" i="2"/>
  <c r="G30" i="2"/>
  <c r="E30" i="2"/>
  <c r="G17" i="2"/>
  <c r="E17" i="2"/>
  <c r="G14" i="2"/>
  <c r="E14" i="2"/>
  <c r="G13" i="2"/>
  <c r="E13" i="2"/>
  <c r="G31" i="2"/>
  <c r="E31" i="2"/>
  <c r="G12" i="2"/>
  <c r="E12" i="2"/>
  <c r="G11" i="2"/>
  <c r="E11" i="2"/>
  <c r="G10" i="2"/>
  <c r="E10" i="2"/>
  <c r="G9" i="2"/>
  <c r="E9" i="2"/>
  <c r="G7" i="2"/>
  <c r="E7" i="2"/>
  <c r="G6" i="2"/>
  <c r="E6" i="2"/>
  <c r="G5" i="2"/>
  <c r="E5" i="2"/>
  <c r="G34" i="2" l="1"/>
  <c r="E34" i="2"/>
  <c r="E34" i="5"/>
  <c r="G35" i="1"/>
  <c r="G34" i="1"/>
  <c r="G33" i="1"/>
  <c r="G32" i="1"/>
  <c r="G30" i="1"/>
  <c r="G29" i="1"/>
  <c r="G27" i="1"/>
  <c r="G25" i="1"/>
  <c r="G24" i="1"/>
  <c r="G23" i="1"/>
  <c r="G22" i="1"/>
  <c r="G21" i="1"/>
  <c r="G20" i="1"/>
  <c r="G19" i="1"/>
  <c r="G16" i="1"/>
  <c r="G15" i="1"/>
  <c r="G14" i="1"/>
  <c r="G13" i="1"/>
  <c r="G12" i="1"/>
  <c r="G11" i="1"/>
  <c r="G9" i="1"/>
  <c r="G8" i="1"/>
  <c r="G7" i="1"/>
  <c r="G28" i="5" l="1"/>
  <c r="G27" i="5"/>
  <c r="G25" i="5"/>
  <c r="G23" i="5"/>
  <c r="G22" i="5"/>
  <c r="G21" i="5"/>
  <c r="G20" i="5"/>
  <c r="G19" i="5"/>
  <c r="G18" i="5"/>
  <c r="G33" i="5"/>
  <c r="G30" i="5"/>
  <c r="G17" i="5"/>
  <c r="G14" i="5"/>
  <c r="G13" i="5"/>
  <c r="G31" i="5"/>
  <c r="G12" i="5"/>
  <c r="G11" i="5"/>
  <c r="G10" i="5"/>
  <c r="G9" i="5"/>
  <c r="G7" i="5"/>
  <c r="G6" i="5"/>
  <c r="G5" i="5"/>
  <c r="M6" i="2"/>
  <c r="M7" i="2"/>
  <c r="M9" i="2"/>
  <c r="M10" i="2"/>
  <c r="M11" i="2"/>
  <c r="M12" i="2"/>
  <c r="M31" i="2"/>
  <c r="M13" i="2"/>
  <c r="M14" i="2"/>
  <c r="M17" i="2"/>
  <c r="M30" i="2"/>
  <c r="M32" i="2"/>
  <c r="M33" i="2"/>
  <c r="M18" i="2"/>
  <c r="M19" i="2"/>
  <c r="M20" i="2"/>
  <c r="M21" i="2"/>
  <c r="M22" i="2"/>
  <c r="M23" i="2"/>
  <c r="M25" i="2"/>
  <c r="M27" i="2"/>
  <c r="M28" i="2"/>
  <c r="M5" i="2"/>
  <c r="K6" i="2"/>
  <c r="K7" i="2"/>
  <c r="K9" i="2"/>
  <c r="K10" i="2"/>
  <c r="K11" i="2"/>
  <c r="K12" i="2"/>
  <c r="K31" i="2"/>
  <c r="K13" i="2"/>
  <c r="K14" i="2"/>
  <c r="K17" i="2"/>
  <c r="K30" i="2"/>
  <c r="K32" i="2"/>
  <c r="K33" i="2"/>
  <c r="K18" i="2"/>
  <c r="K19" i="2"/>
  <c r="K20" i="2"/>
  <c r="K21" i="2"/>
  <c r="K22" i="2"/>
  <c r="K23" i="2"/>
  <c r="K25" i="2"/>
  <c r="K27" i="2"/>
  <c r="K28" i="2"/>
  <c r="K5" i="2"/>
  <c r="I6" i="2"/>
  <c r="I7" i="2"/>
  <c r="I9" i="2"/>
  <c r="I10" i="2"/>
  <c r="I11" i="2"/>
  <c r="I12" i="2"/>
  <c r="I31" i="2"/>
  <c r="I13" i="2"/>
  <c r="I14" i="2"/>
  <c r="I17" i="2"/>
  <c r="I30" i="2"/>
  <c r="I32" i="2"/>
  <c r="I33" i="2"/>
  <c r="I18" i="2"/>
  <c r="I19" i="2"/>
  <c r="I20" i="2"/>
  <c r="I21" i="2"/>
  <c r="I22" i="2"/>
  <c r="I23" i="2"/>
  <c r="I27" i="2"/>
  <c r="I28" i="2"/>
  <c r="I5" i="2"/>
  <c r="I6" i="5"/>
  <c r="I7" i="5"/>
  <c r="I9" i="5"/>
  <c r="I10" i="5"/>
  <c r="I11" i="5"/>
  <c r="I12" i="5"/>
  <c r="I31" i="5"/>
  <c r="I13" i="5"/>
  <c r="I14" i="5"/>
  <c r="I17" i="5"/>
  <c r="I30" i="5"/>
  <c r="I33" i="5"/>
  <c r="I18" i="5"/>
  <c r="I19" i="5"/>
  <c r="I20" i="5"/>
  <c r="I21" i="5"/>
  <c r="I22" i="5"/>
  <c r="I23" i="5"/>
  <c r="I25" i="5"/>
  <c r="I27" i="5"/>
  <c r="I28" i="5"/>
  <c r="I5" i="5"/>
  <c r="K8" i="1"/>
  <c r="K9" i="1"/>
  <c r="K11" i="1"/>
  <c r="K12" i="1"/>
  <c r="K13" i="1"/>
  <c r="K14" i="1"/>
  <c r="K15" i="1"/>
  <c r="K16" i="1"/>
  <c r="K19" i="1"/>
  <c r="K20" i="1"/>
  <c r="K21" i="1"/>
  <c r="K22" i="1"/>
  <c r="K23" i="1"/>
  <c r="K24" i="1"/>
  <c r="K25" i="1"/>
  <c r="K27" i="1"/>
  <c r="K29" i="1"/>
  <c r="K30" i="1"/>
  <c r="K32" i="1"/>
  <c r="K33" i="1"/>
  <c r="K34" i="1"/>
  <c r="K35" i="1"/>
  <c r="K7" i="1"/>
  <c r="I8" i="1"/>
  <c r="I9" i="1"/>
  <c r="I11" i="1"/>
  <c r="I12" i="1"/>
  <c r="I13" i="1"/>
  <c r="I14" i="1"/>
  <c r="I15" i="1"/>
  <c r="I16" i="1"/>
  <c r="I19" i="1"/>
  <c r="I20" i="1"/>
  <c r="I21" i="1"/>
  <c r="I22" i="1"/>
  <c r="I23" i="1"/>
  <c r="I24" i="1"/>
  <c r="I25" i="1"/>
  <c r="I27" i="1"/>
  <c r="I29" i="1"/>
  <c r="I30" i="1"/>
  <c r="I32" i="1"/>
  <c r="I33" i="1"/>
  <c r="I34" i="1"/>
  <c r="I35" i="1"/>
  <c r="I7" i="1"/>
  <c r="E8" i="1"/>
  <c r="N6" i="2" s="1"/>
  <c r="E9" i="1"/>
  <c r="E11" i="1"/>
  <c r="E12" i="1"/>
  <c r="E13" i="1"/>
  <c r="E14" i="1"/>
  <c r="E15" i="1"/>
  <c r="E16" i="1"/>
  <c r="E19" i="1"/>
  <c r="E20" i="1"/>
  <c r="E21" i="1"/>
  <c r="E22" i="1"/>
  <c r="E23" i="1"/>
  <c r="E24" i="1"/>
  <c r="E25" i="1"/>
  <c r="E27" i="1"/>
  <c r="E29" i="1"/>
  <c r="E30" i="1"/>
  <c r="E32" i="1"/>
  <c r="E33" i="1"/>
  <c r="E34" i="1"/>
  <c r="E35" i="1"/>
  <c r="E7" i="1"/>
  <c r="N5" i="2" s="1"/>
  <c r="N34" i="2" l="1"/>
  <c r="M34" i="2"/>
  <c r="K34" i="2"/>
  <c r="I34" i="2"/>
  <c r="G34" i="5"/>
  <c r="I34" i="5"/>
  <c r="K36" i="1"/>
  <c r="I36" i="1"/>
  <c r="E36" i="1"/>
</calcChain>
</file>

<file path=xl/sharedStrings.xml><?xml version="1.0" encoding="utf-8"?>
<sst xmlns="http://schemas.openxmlformats.org/spreadsheetml/2006/main" count="140" uniqueCount="53">
  <si>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</si>
  <si>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</si>
  <si>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</si>
  <si>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</si>
  <si>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</si>
  <si>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</si>
  <si>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</si>
  <si>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</si>
  <si>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</si>
  <si>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</si>
  <si>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</si>
  <si>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</si>
  <si>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</si>
  <si>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</si>
  <si>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</si>
  <si>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</si>
  <si>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</si>
  <si>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</si>
  <si>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</si>
  <si>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</si>
  <si>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Хмельницька область</t>
  </si>
  <si>
    <t>Чернівецька область</t>
  </si>
  <si>
    <t>Чернігівська область</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</si>
  <si>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</si>
  <si>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</si>
  <si>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</si>
  <si>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</si>
  <si>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</si>
  <si>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</si>
  <si>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Додаток 1</t>
  </si>
  <si>
    <t>Продовження додатку 1</t>
  </si>
  <si>
    <t>Розподіл реагентів та витратних матеріалів для імуногематологічних досліджень,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медичних виробів, інших товарів і послуг» у частині «Медичні вироби для забезпечення розвитку донорства крові та її компонентів. Реагенти та витратні матеріали для імуногематологічних досліджень»</t>
  </si>
  <si>
    <t>Едем АДАМАНОВ</t>
  </si>
  <si>
    <t>Генеральний директор</t>
  </si>
  <si>
    <t>Донецька область</t>
  </si>
  <si>
    <t>Місто Київ</t>
  </si>
  <si>
    <t>Черкаська область</t>
  </si>
  <si>
    <t>Херсонська область</t>
  </si>
  <si>
    <t>Львівська область</t>
  </si>
  <si>
    <t>Луганська область</t>
  </si>
  <si>
    <t xml:space="preserve">Набір DiaClon ABO/Rh for Donors
 (Набір DiaClon ABO/Rh for Donors (60 х 12), або еквівалент)
Виробник: ДіаМед ГмбХ,
Швейцарія
Ціна за упаковку - 44 875,72 грн
(mmn id -14764)
</t>
  </si>
  <si>
    <t xml:space="preserve">Набір DiaClon ABO/D + Reverse Grouping for Donors
 (Набір DiaClon ABO/D + Reverse Grouping for Donors (112 х 12), або еквівалент)
Виробник: ДіаМед ГмбХ,
Швейцарія
Ціна за упаковку - 99 161,44 грн
(mmn id -14767)
</t>
  </si>
  <si>
    <t xml:space="preserve">Набір LISS/Coombs
 (Набір LISS/Coombs (60 х 12), або еквівалент)
Виробник: ДіаМед ГмбХ,
Швейцарія
Ціна за упаковку - 68 206,40 грн
(mmn id -14769)
</t>
  </si>
  <si>
    <t xml:space="preserve">
Розчинник ID-Diluent 2
 (Розчинник ID-Diluent 2 (1 х 500 мл), або еквівалент)
Виробник: ДіаМед ГмбХ,
Швейцарія
Ціна за упаковку - 3 784,00 грн
(mmn id -14771)
</t>
  </si>
  <si>
    <t>Розчинник ID-Diluent 2 (штатив для IH-аналізаторів)
 (Розчинник ID-Diluent 2 (10 штативів 60 х 700 мкл), або еквівалент)
Виробник: ДіаМед ГмбХ,
Швейцарія
Ціна за упаковку - 4 244,25 грн
(mmn id -14772)</t>
  </si>
  <si>
    <t xml:space="preserve">
Набір NaCl, Enzyme Test and Cold Agglutinins
 (Набір NaCl, Enzyme Test and Cold Agglutinins (60 х 12), або еквівалент)
Виробник: ДіаМед ГмбХ,
Швейцарія
Ціна за упаковку - 37 091,70 грн
(mmn id -14774)
</t>
  </si>
  <si>
    <t xml:space="preserve">ID-DiaClon Anti-D, анти-D, 1 х 5 мл
 (ID-DiaClon Anti-D, анти-D, 1 х 5 мл, або еквівалент)
Виробник: ДіаМед ГмбХ,
Швейцарія
Ціна за упаковку - 838,03 грн
(mmn id -14775)
</t>
  </si>
  <si>
    <t xml:space="preserve">Розчин промивний А Концентрат
 (Розчин промивний А Концентрат (10 х 100 мл), або еквівалент)
Виробник: ДіаМед ГмбХ,
Швейцарія
Ціна за упаковку - 3 658,57 грн
(mmn id -14776)
</t>
  </si>
  <si>
    <t xml:space="preserve">Набір DiaClon Rh-Subgroups + K
 (Набір DiaClon Rh-Subgroups + K (112 х 12), або еквівалент)
Виробник: ДіаМед ГмбХ,
Швейцарія
Ціна за упаковку - 165 449,78 грн
(mmn id -14753)
</t>
  </si>
  <si>
    <t xml:space="preserve">Набір DiaClon ABD-Confirmation for Donors
 (Набір DiaClon ABD-Confirmation for Donors (60 х 12), або еквівалент)
Виробник: ДіаМед ГмбХ,
Швейцарія
Ціна за упаковку - 51 086,15 грн
(mmn id -14752)
</t>
  </si>
  <si>
    <t xml:space="preserve">Набір DiaClon Rh-Subgroups + K
 (Набір DiaClon Rh-Subgroups + K (60 х 12), або еквівалент)
Виробник: ДіаМед ГмбХ,
Швейцарія
Ціна за упаковку - 87 949,23 грн
(mmn id -14754)
</t>
  </si>
  <si>
    <t xml:space="preserve">Набір DiaClon Anti-K
 (Набір DiaClon Anti-K (1 х 12), або еквівалент)
Виробник: ДіаМед ГмбХ,
Швейцарія
Ціна за упаковку - 1 974,90 грн
(mmn id -14755)
</t>
  </si>
  <si>
    <t>ЗАТВЕРДЖЕНО
наказ державного підприємства 
«Медичні закупівлі України»
від 15.02.2024 №158-Р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</si>
</sst>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
      <sz val="12"/>
      <color theme="1"/>
      <name val="Times New Roman"/>
      <family val="1"/>
      <charset val="204"/>
    </font>
    <font>
      <sz val="11"/>
      <color theme="1"/>
      <name val="Calibri"/>
      <family val="2"/>
      <charset val="204"/>
    </font>
    <font>
      <sz val="14"/>
      <name val="Times New Roman"/>
      <family val="1"/>
      <charset val="204"/>
    </font>
    <font>
      <sz val="11"/>
      <color theme="1"/>
      <name val="Calibri"/>
      <family val="2"/>
      <charset val="204"/>
      <scheme val="minor"/>
    </font>
    <font>
      <b/>
      <sz val="14"/>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48">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top style="medium">
        <color rgb="FF000000"/>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rgb="FF000000"/>
      </left>
      <right/>
      <top/>
      <bottom/>
      <diagonal/>
    </border>
    <border>
      <left style="medium">
        <color indexed="64"/>
      </left>
      <right style="medium">
        <color indexed="64"/>
      </right>
      <top/>
      <bottom style="thin">
        <color indexed="64"/>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medium">
        <color indexed="64"/>
      </right>
      <top/>
      <bottom style="thin">
        <color indexed="64"/>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3" fontId="17" fillId="0" borderId="0" applyFont="0" applyFill="0" applyBorder="0" applyAlignment="0" applyProtection="0"/>
  </cellStyleXfs>
  <cellXfs count="107">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left" vertical="center" wrapText="1"/>
    </xf>
    <xf numFmtId="0" fontId="8" fillId="0" borderId="0" xfId="0" applyFont="1"/>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2" fillId="2" borderId="6" xfId="0" applyFont="1" applyFill="1" applyBorder="1" applyAlignment="1">
      <alignment horizontal="center" vertical="center" wrapText="1"/>
    </xf>
    <xf numFmtId="1" fontId="6" fillId="0" borderId="5" xfId="0" applyNumberFormat="1" applyFont="1" applyBorder="1" applyAlignment="1">
      <alignment horizontal="center" vertical="center" wrapText="1"/>
    </xf>
    <xf numFmtId="0" fontId="0" fillId="0" borderId="4" xfId="0" applyBorder="1"/>
    <xf numFmtId="4" fontId="4" fillId="2" borderId="4" xfId="0" applyNumberFormat="1" applyFont="1" applyFill="1" applyBorder="1" applyAlignment="1">
      <alignment horizontal="center" vertical="center"/>
    </xf>
    <xf numFmtId="0" fontId="13" fillId="0" borderId="4" xfId="0" applyFont="1" applyBorder="1"/>
    <xf numFmtId="1" fontId="6" fillId="0" borderId="13"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left" vertical="center" wrapText="1"/>
    </xf>
    <xf numFmtId="4" fontId="10" fillId="2" borderId="1" xfId="0" applyNumberFormat="1" applyFont="1" applyFill="1" applyBorder="1" applyAlignment="1">
      <alignment horizontal="right" vertical="center" wrapText="1"/>
    </xf>
    <xf numFmtId="0" fontId="0" fillId="0" borderId="0" xfId="0" applyAlignment="1">
      <alignment vertical="center"/>
    </xf>
    <xf numFmtId="0" fontId="8" fillId="0" borderId="4" xfId="0" applyFont="1" applyBorder="1"/>
    <xf numFmtId="1" fontId="6" fillId="0" borderId="7" xfId="0" applyNumberFormat="1" applyFont="1" applyBorder="1" applyAlignment="1">
      <alignment horizontal="center" vertical="center" wrapText="1"/>
    </xf>
    <xf numFmtId="4" fontId="4" fillId="2" borderId="7" xfId="0" applyNumberFormat="1" applyFont="1" applyFill="1" applyBorder="1" applyAlignment="1">
      <alignment horizontal="center" vertical="center"/>
    </xf>
    <xf numFmtId="0" fontId="2" fillId="2" borderId="22" xfId="0"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0" fontId="5" fillId="0" borderId="4" xfId="0" applyFont="1" applyBorder="1" applyAlignment="1">
      <alignment vertical="center"/>
    </xf>
    <xf numFmtId="4" fontId="4" fillId="2" borderId="5" xfId="0" applyNumberFormat="1" applyFont="1" applyFill="1" applyBorder="1" applyAlignment="1">
      <alignment horizontal="center" vertical="center"/>
    </xf>
    <xf numFmtId="0" fontId="14" fillId="0" borderId="0" xfId="0" applyFont="1" applyAlignment="1">
      <alignment horizontal="right" vertical="center"/>
    </xf>
    <xf numFmtId="4" fontId="16" fillId="0" borderId="20" xfId="0" applyNumberFormat="1" applyFont="1" applyBorder="1" applyAlignment="1">
      <alignment horizontal="center" vertical="center" wrapText="1"/>
    </xf>
    <xf numFmtId="4" fontId="16" fillId="0" borderId="26" xfId="0" applyNumberFormat="1" applyFont="1" applyBorder="1" applyAlignment="1">
      <alignment horizontal="center" vertical="center" wrapText="1"/>
    </xf>
    <xf numFmtId="0" fontId="0" fillId="0" borderId="29" xfId="0" applyBorder="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0" borderId="12" xfId="0" applyFont="1" applyBorder="1" applyAlignment="1">
      <alignment horizontal="left" vertical="center" wrapText="1"/>
    </xf>
    <xf numFmtId="4" fontId="0" fillId="0" borderId="0" xfId="0" applyNumberFormat="1"/>
    <xf numFmtId="43" fontId="1" fillId="0" borderId="0" xfId="1" applyFont="1"/>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1" fontId="18" fillId="0" borderId="5" xfId="0" applyNumberFormat="1" applyFont="1" applyBorder="1" applyAlignment="1">
      <alignment horizontal="center" vertical="center" wrapText="1"/>
    </xf>
    <xf numFmtId="0" fontId="18" fillId="0" borderId="17" xfId="0" applyFont="1" applyBorder="1" applyAlignment="1">
      <alignment horizontal="left" vertical="center" wrapText="1"/>
    </xf>
    <xf numFmtId="0" fontId="18" fillId="0" borderId="9"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19" xfId="0" applyFont="1" applyBorder="1" applyAlignment="1">
      <alignment horizontal="left"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4" fontId="16" fillId="0" borderId="43" xfId="0" applyNumberFormat="1" applyFont="1" applyBorder="1" applyAlignment="1">
      <alignment horizontal="center" vertical="center" wrapText="1"/>
    </xf>
    <xf numFmtId="4" fontId="16" fillId="0" borderId="44" xfId="0" applyNumberFormat="1" applyFont="1" applyBorder="1" applyAlignment="1">
      <alignment horizontal="center" vertical="center" wrapText="1"/>
    </xf>
    <xf numFmtId="4" fontId="16" fillId="0" borderId="45" xfId="0" applyNumberFormat="1" applyFont="1" applyBorder="1" applyAlignment="1">
      <alignment horizontal="center" vertical="center" wrapText="1"/>
    </xf>
    <xf numFmtId="4" fontId="4" fillId="2" borderId="15" xfId="0" applyNumberFormat="1" applyFont="1" applyFill="1" applyBorder="1" applyAlignment="1">
      <alignment horizontal="center" vertical="center"/>
    </xf>
    <xf numFmtId="4" fontId="16" fillId="0" borderId="34"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4" fontId="16" fillId="0" borderId="42" xfId="0" applyNumberFormat="1" applyFont="1" applyBorder="1" applyAlignment="1">
      <alignment horizontal="center" vertical="center" wrapText="1"/>
    </xf>
    <xf numFmtId="4" fontId="2" fillId="0" borderId="42" xfId="0" applyNumberFormat="1" applyFont="1" applyBorder="1" applyAlignment="1">
      <alignment horizontal="center" vertical="center" wrapText="1"/>
    </xf>
    <xf numFmtId="3" fontId="16" fillId="0" borderId="41" xfId="0" applyNumberFormat="1" applyFont="1" applyBorder="1" applyAlignment="1">
      <alignment horizontal="center" vertical="center" wrapText="1"/>
    </xf>
    <xf numFmtId="3" fontId="16" fillId="0" borderId="39" xfId="0" applyNumberFormat="1" applyFont="1" applyBorder="1" applyAlignment="1">
      <alignment horizontal="center" vertical="center" wrapText="1"/>
    </xf>
    <xf numFmtId="3" fontId="16" fillId="0" borderId="40" xfId="0" applyNumberFormat="1" applyFont="1" applyBorder="1" applyAlignment="1">
      <alignment horizontal="center" vertical="center" wrapText="1"/>
    </xf>
    <xf numFmtId="3" fontId="18" fillId="0" borderId="5" xfId="0" applyNumberFormat="1" applyFont="1" applyBorder="1" applyAlignment="1">
      <alignment horizontal="center" vertical="center" wrapText="1"/>
    </xf>
    <xf numFmtId="4" fontId="16" fillId="0" borderId="35" xfId="0" applyNumberFormat="1" applyFont="1" applyBorder="1" applyAlignment="1">
      <alignment horizontal="center" vertical="center" wrapText="1"/>
    </xf>
    <xf numFmtId="4" fontId="2" fillId="0" borderId="35" xfId="0" applyNumberFormat="1" applyFont="1" applyBorder="1" applyAlignment="1">
      <alignment horizontal="center" vertical="center" wrapText="1"/>
    </xf>
    <xf numFmtId="4" fontId="16" fillId="0" borderId="46" xfId="0" applyNumberFormat="1" applyFont="1" applyBorder="1" applyAlignment="1">
      <alignment horizontal="center" vertical="center" wrapText="1"/>
    </xf>
    <xf numFmtId="4" fontId="16" fillId="0" borderId="47" xfId="0" applyNumberFormat="1" applyFont="1" applyBorder="1" applyAlignment="1">
      <alignment horizontal="center" vertical="center" wrapText="1"/>
    </xf>
    <xf numFmtId="4" fontId="2" fillId="2" borderId="8" xfId="0" applyNumberFormat="1" applyFont="1" applyFill="1" applyBorder="1" applyAlignment="1">
      <alignment horizontal="center" vertical="center" wrapText="1"/>
    </xf>
    <xf numFmtId="4" fontId="2" fillId="2" borderId="36"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14"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16" xfId="0" applyFont="1" applyBorder="1" applyAlignment="1">
      <alignment horizontal="left" vertical="center" wrapText="1"/>
    </xf>
    <xf numFmtId="0" fontId="5" fillId="0" borderId="15" xfId="0" applyFont="1" applyBorder="1"/>
    <xf numFmtId="0" fontId="10" fillId="2" borderId="3" xfId="0" applyFont="1" applyFill="1" applyBorder="1" applyAlignment="1">
      <alignment horizontal="left" vertical="center" wrapText="1"/>
    </xf>
    <xf numFmtId="0" fontId="5" fillId="0" borderId="4" xfId="0" applyFont="1" applyBorder="1" applyAlignment="1">
      <alignment vertical="center"/>
    </xf>
    <xf numFmtId="0" fontId="12" fillId="0" borderId="0" xfId="0" applyFont="1" applyAlignment="1">
      <alignment horizontal="center" vertical="center" wrapText="1"/>
    </xf>
    <xf numFmtId="0" fontId="0" fillId="0" borderId="0" xfId="0"/>
    <xf numFmtId="0" fontId="4" fillId="0" borderId="30" xfId="0" applyFont="1" applyBorder="1" applyAlignment="1">
      <alignment horizontal="center" vertical="center" wrapText="1"/>
    </xf>
    <xf numFmtId="0" fontId="5" fillId="0" borderId="24" xfId="0" applyFont="1" applyBorder="1"/>
    <xf numFmtId="0" fontId="4" fillId="0" borderId="31" xfId="0" applyFont="1" applyBorder="1" applyAlignment="1">
      <alignment horizontal="center" vertical="center" wrapText="1"/>
    </xf>
    <xf numFmtId="0" fontId="5" fillId="0" borderId="6" xfId="0" applyFont="1" applyBorder="1"/>
    <xf numFmtId="0" fontId="4" fillId="3" borderId="7" xfId="0" applyFont="1" applyFill="1" applyBorder="1" applyAlignment="1">
      <alignment horizontal="center" vertical="center" wrapText="1"/>
    </xf>
    <xf numFmtId="0" fontId="5" fillId="3" borderId="21" xfId="0" applyFont="1" applyFill="1" applyBorder="1"/>
    <xf numFmtId="0" fontId="5" fillId="3" borderId="15" xfId="0" applyFont="1" applyFill="1" applyBorder="1"/>
    <xf numFmtId="0" fontId="15" fillId="3" borderId="21" xfId="0" applyFont="1" applyFill="1" applyBorder="1"/>
    <xf numFmtId="0" fontId="11" fillId="3" borderId="7"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32" xfId="0" applyFont="1" applyBorder="1" applyAlignment="1">
      <alignment horizontal="left" vertical="center" wrapText="1"/>
    </xf>
    <xf numFmtId="0" fontId="10" fillId="2" borderId="4"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9" xfId="0" applyFont="1" applyBorder="1"/>
    <xf numFmtId="0" fontId="5" fillId="0" borderId="21" xfId="0" applyFont="1" applyBorder="1"/>
  </cellXfs>
  <cellStyles count="2">
    <cellStyle name="Звичайний" xfId="0" builtinId="0"/>
    <cellStyle name="Фінансовий" xfId="1" builtinId="3"/>
  </cellStyles>
  <dxfs count="0"/>
  <tableStyles count="0" defaultTableStyle="TableStyleMedium2" defaultPivotStyle="PivotStyleLight16"/>
  <colors>
    <mruColors>
      <color rgb="FFCC66FF"/>
      <color rgb="FF33CC33"/>
      <color rgb="FF0099FF"/>
      <color rgb="FFFF9999"/>
      <color rgb="FF66FFCC"/>
      <color rgb="FFFFFF99"/>
      <color rgb="FFFF3399"/>
      <color rgb="FF6BFB8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3"/>
  <sheetViews>
    <sheetView tabSelected="1" topLeftCell="B1" zoomScale="50" zoomScaleNormal="50" zoomScaleSheetLayoutView="40" workbookViewId="0">
      <pane xSplit="2" topLeftCell="D1" activePane="topRight" state="frozen"/>
      <selection activeCell="B4" sqref="B4"/>
      <selection pane="topRight" activeCell="L4" sqref="L4"/>
    </sheetView>
  </sheetViews>
  <sheetFormatPr defaultColWidth="14.453125" defaultRowHeight="15" customHeight="1"/>
  <cols>
    <col min="1" max="2" width="5.26953125" customWidth="1"/>
    <col min="3" max="3" width="55.7265625" customWidth="1"/>
    <col min="4" max="4" width="30.453125" customWidth="1"/>
    <col min="5" max="5" width="30.90625" customWidth="1"/>
    <col min="6" max="6" width="28.08984375" customWidth="1"/>
    <col min="7" max="7" width="31.08984375" customWidth="1"/>
    <col min="8" max="9" width="28.26953125" customWidth="1"/>
    <col min="10" max="10" width="31.6328125" customWidth="1"/>
    <col min="11" max="11" width="31.90625" customWidth="1"/>
    <col min="12" max="12" width="22" customWidth="1"/>
    <col min="13" max="15" width="20.26953125" customWidth="1"/>
    <col min="16" max="16" width="24.453125" customWidth="1"/>
    <col min="17" max="17" width="19.7265625" customWidth="1"/>
  </cols>
  <sheetData>
    <row r="1" spans="1:13" ht="27" customHeight="1">
      <c r="J1" s="78" t="s">
        <v>29</v>
      </c>
      <c r="K1" s="78"/>
    </row>
    <row r="2" spans="1:13" ht="95.25" customHeight="1">
      <c r="A2" s="1"/>
      <c r="B2" s="1"/>
      <c r="C2" s="2"/>
      <c r="D2" s="2"/>
      <c r="E2" s="2"/>
      <c r="F2" s="2"/>
      <c r="G2" s="2"/>
      <c r="H2" s="2"/>
      <c r="I2" s="2"/>
      <c r="J2" s="79" t="s">
        <v>52</v>
      </c>
      <c r="K2" s="80"/>
    </row>
    <row r="3" spans="1:13" ht="66" customHeight="1" thickBot="1">
      <c r="A3" s="3"/>
      <c r="B3" s="85" t="s">
        <v>31</v>
      </c>
      <c r="C3" s="86"/>
      <c r="D3" s="86"/>
      <c r="E3" s="86"/>
      <c r="F3" s="86"/>
      <c r="G3" s="86"/>
      <c r="H3" s="86"/>
      <c r="I3" s="86"/>
      <c r="J3" s="86"/>
      <c r="K3" s="86"/>
    </row>
    <row r="4" spans="1:13" ht="326.25" customHeight="1" thickBot="1">
      <c r="A4" s="4"/>
      <c r="B4" s="87" t="s">
        <v>0</v>
      </c>
      <c r="C4" s="89" t="s">
        <v>1</v>
      </c>
      <c r="D4" s="91" t="s">
        <v>49</v>
      </c>
      <c r="E4" s="92"/>
      <c r="F4" s="91" t="s">
        <v>48</v>
      </c>
      <c r="G4" s="94"/>
      <c r="H4" s="91" t="s">
        <v>50</v>
      </c>
      <c r="I4" s="92"/>
      <c r="J4" s="91" t="s">
        <v>51</v>
      </c>
      <c r="K4" s="93"/>
      <c r="L4" s="32"/>
    </row>
    <row r="5" spans="1:13" ht="21" customHeight="1" thickBot="1">
      <c r="A5" s="4"/>
      <c r="B5" s="88"/>
      <c r="C5" s="90"/>
      <c r="D5" s="11" t="s">
        <v>28</v>
      </c>
      <c r="E5" s="25" t="s">
        <v>3</v>
      </c>
      <c r="F5" s="11" t="s">
        <v>28</v>
      </c>
      <c r="G5" s="25" t="s">
        <v>3</v>
      </c>
      <c r="H5" s="11" t="s">
        <v>28</v>
      </c>
      <c r="I5" s="25" t="s">
        <v>3</v>
      </c>
      <c r="J5" s="11" t="s">
        <v>28</v>
      </c>
      <c r="K5" s="43" t="s">
        <v>3</v>
      </c>
      <c r="L5" s="32"/>
    </row>
    <row r="6" spans="1:13" ht="24" customHeight="1" thickBot="1">
      <c r="A6" s="5"/>
      <c r="B6" s="16">
        <v>1</v>
      </c>
      <c r="C6" s="12">
        <v>2</v>
      </c>
      <c r="D6" s="12">
        <v>3</v>
      </c>
      <c r="E6" s="12">
        <v>4</v>
      </c>
      <c r="F6" s="12">
        <v>5</v>
      </c>
      <c r="G6" s="23">
        <v>6</v>
      </c>
      <c r="H6" s="12">
        <v>7</v>
      </c>
      <c r="I6" s="12">
        <v>8</v>
      </c>
      <c r="J6" s="12">
        <v>9</v>
      </c>
      <c r="K6" s="12">
        <v>10</v>
      </c>
    </row>
    <row r="7" spans="1:13" ht="17.25" customHeight="1">
      <c r="A7" s="1"/>
      <c r="B7" s="17">
        <v>1</v>
      </c>
      <c r="C7" s="49" t="s">
        <v>4</v>
      </c>
      <c r="D7" s="57">
        <v>1</v>
      </c>
      <c r="E7" s="30">
        <f t="shared" ref="E7:E31" si="0">D7*51086.15</f>
        <v>51086.15</v>
      </c>
      <c r="F7" s="58">
        <v>0</v>
      </c>
      <c r="G7" s="30">
        <f t="shared" ref="G7:G31" si="1">F7*165449.78</f>
        <v>0</v>
      </c>
      <c r="H7" s="58">
        <v>4</v>
      </c>
      <c r="I7" s="30">
        <f t="shared" ref="I7:I30" si="2">H7*87949.23</f>
        <v>351796.92</v>
      </c>
      <c r="J7" s="58">
        <v>6</v>
      </c>
      <c r="K7" s="31">
        <f t="shared" ref="K7:K31" si="3">J7*1974.9</f>
        <v>11849.400000000001</v>
      </c>
      <c r="M7" s="41"/>
    </row>
    <row r="8" spans="1:13" ht="17.25" customHeight="1">
      <c r="A8" s="1"/>
      <c r="B8" s="18">
        <v>2</v>
      </c>
      <c r="C8" s="50" t="s">
        <v>5</v>
      </c>
      <c r="D8" s="55">
        <v>0</v>
      </c>
      <c r="E8" s="30">
        <f t="shared" si="0"/>
        <v>0</v>
      </c>
      <c r="F8" s="46">
        <v>0</v>
      </c>
      <c r="G8" s="30">
        <f t="shared" si="1"/>
        <v>0</v>
      </c>
      <c r="H8" s="46">
        <v>8</v>
      </c>
      <c r="I8" s="30">
        <f t="shared" si="2"/>
        <v>703593.84</v>
      </c>
      <c r="J8" s="46">
        <v>0</v>
      </c>
      <c r="K8" s="31">
        <f t="shared" si="3"/>
        <v>0</v>
      </c>
      <c r="M8" s="41"/>
    </row>
    <row r="9" spans="1:13" ht="16.5" customHeight="1">
      <c r="A9" s="1"/>
      <c r="B9" s="18">
        <v>3</v>
      </c>
      <c r="C9" s="51" t="s">
        <v>6</v>
      </c>
      <c r="D9" s="55">
        <v>0</v>
      </c>
      <c r="E9" s="30">
        <f t="shared" si="0"/>
        <v>0</v>
      </c>
      <c r="F9" s="46">
        <v>0</v>
      </c>
      <c r="G9" s="30">
        <f t="shared" si="1"/>
        <v>0</v>
      </c>
      <c r="H9" s="46">
        <v>7</v>
      </c>
      <c r="I9" s="30">
        <f t="shared" si="2"/>
        <v>615644.61</v>
      </c>
      <c r="J9" s="46">
        <v>0</v>
      </c>
      <c r="K9" s="31">
        <f t="shared" si="3"/>
        <v>0</v>
      </c>
      <c r="M9" s="41"/>
    </row>
    <row r="10" spans="1:13" ht="16.5" customHeight="1">
      <c r="A10" s="1"/>
      <c r="B10" s="18">
        <v>4</v>
      </c>
      <c r="C10" s="50" t="s">
        <v>34</v>
      </c>
      <c r="D10" s="55">
        <v>0</v>
      </c>
      <c r="E10" s="30">
        <f t="shared" si="0"/>
        <v>0</v>
      </c>
      <c r="F10" s="46">
        <v>0</v>
      </c>
      <c r="G10" s="30">
        <f t="shared" si="1"/>
        <v>0</v>
      </c>
      <c r="H10" s="46">
        <v>2</v>
      </c>
      <c r="I10" s="30">
        <f t="shared" si="2"/>
        <v>175898.46</v>
      </c>
      <c r="J10" s="46">
        <v>0</v>
      </c>
      <c r="K10" s="31">
        <f t="shared" si="3"/>
        <v>0</v>
      </c>
      <c r="M10" s="41"/>
    </row>
    <row r="11" spans="1:13" ht="17.25" customHeight="1">
      <c r="A11" s="1"/>
      <c r="B11" s="18">
        <v>5</v>
      </c>
      <c r="C11" s="51" t="s">
        <v>7</v>
      </c>
      <c r="D11" s="55">
        <v>0</v>
      </c>
      <c r="E11" s="30">
        <f t="shared" si="0"/>
        <v>0</v>
      </c>
      <c r="F11" s="46">
        <v>0</v>
      </c>
      <c r="G11" s="30">
        <f t="shared" si="1"/>
        <v>0</v>
      </c>
      <c r="H11" s="46">
        <v>0</v>
      </c>
      <c r="I11" s="30">
        <f t="shared" si="2"/>
        <v>0</v>
      </c>
      <c r="J11" s="46">
        <v>0</v>
      </c>
      <c r="K11" s="31">
        <f t="shared" si="3"/>
        <v>0</v>
      </c>
      <c r="M11" s="41"/>
    </row>
    <row r="12" spans="1:13" ht="17.25" customHeight="1">
      <c r="A12" s="1"/>
      <c r="B12" s="18">
        <v>6</v>
      </c>
      <c r="C12" s="52" t="s">
        <v>8</v>
      </c>
      <c r="D12" s="55">
        <v>0</v>
      </c>
      <c r="E12" s="30">
        <f t="shared" si="0"/>
        <v>0</v>
      </c>
      <c r="F12" s="46">
        <v>0</v>
      </c>
      <c r="G12" s="30">
        <f t="shared" si="1"/>
        <v>0</v>
      </c>
      <c r="H12" s="46">
        <v>0</v>
      </c>
      <c r="I12" s="30">
        <f t="shared" si="2"/>
        <v>0</v>
      </c>
      <c r="J12" s="46">
        <v>0</v>
      </c>
      <c r="K12" s="31">
        <f t="shared" si="3"/>
        <v>0</v>
      </c>
      <c r="M12" s="41"/>
    </row>
    <row r="13" spans="1:13" ht="17.25" customHeight="1">
      <c r="A13" s="1"/>
      <c r="B13" s="18">
        <v>7</v>
      </c>
      <c r="C13" s="50" t="s">
        <v>9</v>
      </c>
      <c r="D13" s="55">
        <v>0</v>
      </c>
      <c r="E13" s="30">
        <f t="shared" si="0"/>
        <v>0</v>
      </c>
      <c r="F13" s="46">
        <v>0</v>
      </c>
      <c r="G13" s="30">
        <f t="shared" si="1"/>
        <v>0</v>
      </c>
      <c r="H13" s="46">
        <v>4</v>
      </c>
      <c r="I13" s="30">
        <f t="shared" si="2"/>
        <v>351796.92</v>
      </c>
      <c r="J13" s="46">
        <v>0</v>
      </c>
      <c r="K13" s="31">
        <f t="shared" si="3"/>
        <v>0</v>
      </c>
      <c r="M13" s="41"/>
    </row>
    <row r="14" spans="1:13" ht="17.25" customHeight="1">
      <c r="A14" s="1"/>
      <c r="B14" s="18">
        <v>8</v>
      </c>
      <c r="C14" s="52" t="s">
        <v>10</v>
      </c>
      <c r="D14" s="55">
        <v>0</v>
      </c>
      <c r="E14" s="30">
        <f t="shared" si="0"/>
        <v>0</v>
      </c>
      <c r="F14" s="46">
        <v>0</v>
      </c>
      <c r="G14" s="30">
        <f t="shared" si="1"/>
        <v>0</v>
      </c>
      <c r="H14" s="46">
        <v>0</v>
      </c>
      <c r="I14" s="30">
        <f t="shared" si="2"/>
        <v>0</v>
      </c>
      <c r="J14" s="46">
        <v>0</v>
      </c>
      <c r="K14" s="31">
        <f t="shared" si="3"/>
        <v>0</v>
      </c>
      <c r="M14" s="41"/>
    </row>
    <row r="15" spans="1:13" ht="17.25" customHeight="1">
      <c r="A15" s="1"/>
      <c r="B15" s="18">
        <v>9</v>
      </c>
      <c r="C15" s="50" t="s">
        <v>11</v>
      </c>
      <c r="D15" s="55">
        <v>0</v>
      </c>
      <c r="E15" s="30">
        <f t="shared" si="0"/>
        <v>0</v>
      </c>
      <c r="F15" s="46">
        <v>0</v>
      </c>
      <c r="G15" s="30">
        <f t="shared" si="1"/>
        <v>0</v>
      </c>
      <c r="H15" s="46">
        <v>5</v>
      </c>
      <c r="I15" s="30">
        <f t="shared" si="2"/>
        <v>439746.14999999997</v>
      </c>
      <c r="J15" s="46">
        <v>0</v>
      </c>
      <c r="K15" s="31">
        <f t="shared" si="3"/>
        <v>0</v>
      </c>
      <c r="M15" s="41"/>
    </row>
    <row r="16" spans="1:13" ht="17.25" customHeight="1">
      <c r="A16" s="1"/>
      <c r="B16" s="18">
        <v>10</v>
      </c>
      <c r="C16" s="51" t="s">
        <v>12</v>
      </c>
      <c r="D16" s="55">
        <v>0</v>
      </c>
      <c r="E16" s="30">
        <f t="shared" si="0"/>
        <v>0</v>
      </c>
      <c r="F16" s="46">
        <v>0</v>
      </c>
      <c r="G16" s="30">
        <f t="shared" si="1"/>
        <v>0</v>
      </c>
      <c r="H16" s="46">
        <v>0</v>
      </c>
      <c r="I16" s="30">
        <f t="shared" si="2"/>
        <v>0</v>
      </c>
      <c r="J16" s="46">
        <v>0</v>
      </c>
      <c r="K16" s="31">
        <f t="shared" si="3"/>
        <v>0</v>
      </c>
      <c r="M16" s="41"/>
    </row>
    <row r="17" spans="1:13" ht="17.25" customHeight="1">
      <c r="A17" s="1"/>
      <c r="B17" s="18">
        <v>11</v>
      </c>
      <c r="C17" s="50" t="s">
        <v>39</v>
      </c>
      <c r="D17" s="55">
        <v>0</v>
      </c>
      <c r="E17" s="30">
        <f t="shared" si="0"/>
        <v>0</v>
      </c>
      <c r="F17" s="46">
        <v>0</v>
      </c>
      <c r="G17" s="30">
        <f t="shared" si="1"/>
        <v>0</v>
      </c>
      <c r="H17" s="46">
        <v>0</v>
      </c>
      <c r="I17" s="30">
        <f t="shared" si="2"/>
        <v>0</v>
      </c>
      <c r="J17" s="46">
        <v>0</v>
      </c>
      <c r="K17" s="31">
        <f t="shared" si="3"/>
        <v>0</v>
      </c>
      <c r="M17" s="41"/>
    </row>
    <row r="18" spans="1:13" ht="17.25" customHeight="1">
      <c r="A18" s="1"/>
      <c r="B18" s="18">
        <v>12</v>
      </c>
      <c r="C18" s="50" t="s">
        <v>38</v>
      </c>
      <c r="D18" s="55">
        <v>0</v>
      </c>
      <c r="E18" s="30">
        <f t="shared" si="0"/>
        <v>0</v>
      </c>
      <c r="F18" s="46">
        <v>0</v>
      </c>
      <c r="G18" s="30">
        <f t="shared" si="1"/>
        <v>0</v>
      </c>
      <c r="H18" s="46">
        <v>0</v>
      </c>
      <c r="I18" s="30">
        <f t="shared" si="2"/>
        <v>0</v>
      </c>
      <c r="J18" s="46">
        <v>0</v>
      </c>
      <c r="K18" s="31">
        <f t="shared" si="3"/>
        <v>0</v>
      </c>
      <c r="M18" s="41"/>
    </row>
    <row r="19" spans="1:13" ht="17.25" customHeight="1">
      <c r="A19" s="1"/>
      <c r="B19" s="18">
        <v>13</v>
      </c>
      <c r="C19" s="52" t="s">
        <v>13</v>
      </c>
      <c r="D19" s="55">
        <v>0</v>
      </c>
      <c r="E19" s="30">
        <f t="shared" si="0"/>
        <v>0</v>
      </c>
      <c r="F19" s="46">
        <v>0</v>
      </c>
      <c r="G19" s="30">
        <f t="shared" si="1"/>
        <v>0</v>
      </c>
      <c r="H19" s="46">
        <v>3</v>
      </c>
      <c r="I19" s="30">
        <f t="shared" si="2"/>
        <v>263847.69</v>
      </c>
      <c r="J19" s="46">
        <v>0</v>
      </c>
      <c r="K19" s="31">
        <f t="shared" si="3"/>
        <v>0</v>
      </c>
      <c r="M19" s="41"/>
    </row>
    <row r="20" spans="1:13" ht="18.649999999999999" customHeight="1">
      <c r="A20" s="1"/>
      <c r="B20" s="18">
        <v>14</v>
      </c>
      <c r="C20" s="50" t="s">
        <v>14</v>
      </c>
      <c r="D20" s="55">
        <v>0</v>
      </c>
      <c r="E20" s="30">
        <f t="shared" si="0"/>
        <v>0</v>
      </c>
      <c r="F20" s="46">
        <v>0</v>
      </c>
      <c r="G20" s="30">
        <f t="shared" si="1"/>
        <v>0</v>
      </c>
      <c r="H20" s="46">
        <v>0</v>
      </c>
      <c r="I20" s="30">
        <f t="shared" si="2"/>
        <v>0</v>
      </c>
      <c r="J20" s="46">
        <v>0</v>
      </c>
      <c r="K20" s="31">
        <f t="shared" si="3"/>
        <v>0</v>
      </c>
      <c r="M20" s="41"/>
    </row>
    <row r="21" spans="1:13" ht="17.25" customHeight="1">
      <c r="A21" s="1"/>
      <c r="B21" s="18">
        <v>15</v>
      </c>
      <c r="C21" s="50" t="s">
        <v>15</v>
      </c>
      <c r="D21" s="55">
        <v>0</v>
      </c>
      <c r="E21" s="30">
        <f t="shared" si="0"/>
        <v>0</v>
      </c>
      <c r="F21" s="46">
        <v>2</v>
      </c>
      <c r="G21" s="30">
        <f t="shared" si="1"/>
        <v>330899.56</v>
      </c>
      <c r="H21" s="46">
        <v>0</v>
      </c>
      <c r="I21" s="30">
        <f t="shared" si="2"/>
        <v>0</v>
      </c>
      <c r="J21" s="46">
        <v>10</v>
      </c>
      <c r="K21" s="31">
        <f t="shared" si="3"/>
        <v>19749</v>
      </c>
      <c r="M21" s="41"/>
    </row>
    <row r="22" spans="1:13" ht="15" customHeight="1">
      <c r="A22" s="1"/>
      <c r="B22" s="18">
        <v>16</v>
      </c>
      <c r="C22" s="50" t="s">
        <v>16</v>
      </c>
      <c r="D22" s="55">
        <v>0</v>
      </c>
      <c r="E22" s="30">
        <f t="shared" si="0"/>
        <v>0</v>
      </c>
      <c r="F22" s="46">
        <v>0</v>
      </c>
      <c r="G22" s="30">
        <f t="shared" si="1"/>
        <v>0</v>
      </c>
      <c r="H22" s="46">
        <v>0</v>
      </c>
      <c r="I22" s="30">
        <f t="shared" si="2"/>
        <v>0</v>
      </c>
      <c r="J22" s="46">
        <v>0</v>
      </c>
      <c r="K22" s="31">
        <f t="shared" si="3"/>
        <v>0</v>
      </c>
      <c r="M22" s="41"/>
    </row>
    <row r="23" spans="1:13" ht="17.25" customHeight="1">
      <c r="A23" s="1"/>
      <c r="B23" s="18">
        <v>17</v>
      </c>
      <c r="C23" s="50" t="s">
        <v>17</v>
      </c>
      <c r="D23" s="55">
        <v>0</v>
      </c>
      <c r="E23" s="30">
        <f t="shared" si="0"/>
        <v>0</v>
      </c>
      <c r="F23" s="46">
        <v>0</v>
      </c>
      <c r="G23" s="30">
        <f t="shared" si="1"/>
        <v>0</v>
      </c>
      <c r="H23" s="46">
        <v>0</v>
      </c>
      <c r="I23" s="30">
        <f t="shared" si="2"/>
        <v>0</v>
      </c>
      <c r="J23" s="46">
        <v>0</v>
      </c>
      <c r="K23" s="31">
        <f t="shared" si="3"/>
        <v>0</v>
      </c>
      <c r="M23" s="41"/>
    </row>
    <row r="24" spans="1:13" ht="17.25" customHeight="1">
      <c r="A24" s="1"/>
      <c r="B24" s="18">
        <v>18</v>
      </c>
      <c r="C24" s="50" t="s">
        <v>18</v>
      </c>
      <c r="D24" s="55">
        <v>0</v>
      </c>
      <c r="E24" s="30">
        <f t="shared" si="0"/>
        <v>0</v>
      </c>
      <c r="F24" s="46">
        <v>0</v>
      </c>
      <c r="G24" s="30">
        <f t="shared" si="1"/>
        <v>0</v>
      </c>
      <c r="H24" s="46">
        <v>4</v>
      </c>
      <c r="I24" s="30">
        <f t="shared" si="2"/>
        <v>351796.92</v>
      </c>
      <c r="J24" s="46">
        <v>0</v>
      </c>
      <c r="K24" s="31">
        <f t="shared" si="3"/>
        <v>0</v>
      </c>
      <c r="M24" s="41"/>
    </row>
    <row r="25" spans="1:13" ht="17.25" customHeight="1">
      <c r="A25" s="1"/>
      <c r="B25" s="18">
        <v>19</v>
      </c>
      <c r="C25" s="50" t="s">
        <v>19</v>
      </c>
      <c r="D25" s="55">
        <v>0</v>
      </c>
      <c r="E25" s="30">
        <f t="shared" si="0"/>
        <v>0</v>
      </c>
      <c r="F25" s="46">
        <v>0</v>
      </c>
      <c r="G25" s="30">
        <f t="shared" si="1"/>
        <v>0</v>
      </c>
      <c r="H25" s="46">
        <v>0</v>
      </c>
      <c r="I25" s="30">
        <f t="shared" si="2"/>
        <v>0</v>
      </c>
      <c r="J25" s="46">
        <v>0</v>
      </c>
      <c r="K25" s="31">
        <f t="shared" si="3"/>
        <v>0</v>
      </c>
      <c r="M25" s="41"/>
    </row>
    <row r="26" spans="1:13" ht="17.25" customHeight="1">
      <c r="A26" s="1"/>
      <c r="B26" s="18">
        <v>20</v>
      </c>
      <c r="C26" s="50" t="s">
        <v>37</v>
      </c>
      <c r="D26" s="55">
        <v>0</v>
      </c>
      <c r="E26" s="30">
        <f t="shared" si="0"/>
        <v>0</v>
      </c>
      <c r="F26" s="46">
        <v>0</v>
      </c>
      <c r="G26" s="30">
        <f t="shared" si="1"/>
        <v>0</v>
      </c>
      <c r="H26" s="46">
        <v>0</v>
      </c>
      <c r="I26" s="30">
        <f t="shared" si="2"/>
        <v>0</v>
      </c>
      <c r="J26" s="46">
        <v>0</v>
      </c>
      <c r="K26" s="31">
        <f t="shared" si="3"/>
        <v>0</v>
      </c>
      <c r="M26" s="41"/>
    </row>
    <row r="27" spans="1:13" ht="17.25" customHeight="1">
      <c r="A27" s="1"/>
      <c r="B27" s="18">
        <v>21</v>
      </c>
      <c r="C27" s="50" t="s">
        <v>20</v>
      </c>
      <c r="D27" s="55">
        <v>0</v>
      </c>
      <c r="E27" s="30">
        <f t="shared" si="0"/>
        <v>0</v>
      </c>
      <c r="F27" s="46">
        <v>0</v>
      </c>
      <c r="G27" s="30">
        <f t="shared" si="1"/>
        <v>0</v>
      </c>
      <c r="H27" s="46">
        <v>4</v>
      </c>
      <c r="I27" s="30">
        <f t="shared" si="2"/>
        <v>351796.92</v>
      </c>
      <c r="J27" s="46">
        <v>77</v>
      </c>
      <c r="K27" s="31">
        <f t="shared" si="3"/>
        <v>152067.30000000002</v>
      </c>
      <c r="M27" s="41"/>
    </row>
    <row r="28" spans="1:13" ht="17.25" customHeight="1">
      <c r="A28" s="1"/>
      <c r="B28" s="18">
        <v>22</v>
      </c>
      <c r="C28" s="50" t="s">
        <v>36</v>
      </c>
      <c r="D28" s="55">
        <v>0</v>
      </c>
      <c r="E28" s="30">
        <f t="shared" si="0"/>
        <v>0</v>
      </c>
      <c r="F28" s="46">
        <v>0</v>
      </c>
      <c r="G28" s="30">
        <f t="shared" si="1"/>
        <v>0</v>
      </c>
      <c r="H28" s="46">
        <v>0</v>
      </c>
      <c r="I28" s="30">
        <f t="shared" si="2"/>
        <v>0</v>
      </c>
      <c r="J28" s="46">
        <v>0</v>
      </c>
      <c r="K28" s="31">
        <f t="shared" si="3"/>
        <v>0</v>
      </c>
      <c r="M28" s="41"/>
    </row>
    <row r="29" spans="1:13" ht="17.25" customHeight="1">
      <c r="A29" s="1"/>
      <c r="B29" s="18">
        <v>23</v>
      </c>
      <c r="C29" s="50" t="s">
        <v>21</v>
      </c>
      <c r="D29" s="55">
        <v>0</v>
      </c>
      <c r="E29" s="30">
        <f t="shared" si="0"/>
        <v>0</v>
      </c>
      <c r="F29" s="46">
        <v>0</v>
      </c>
      <c r="G29" s="30">
        <f t="shared" si="1"/>
        <v>0</v>
      </c>
      <c r="H29" s="46">
        <v>4</v>
      </c>
      <c r="I29" s="30">
        <f t="shared" si="2"/>
        <v>351796.92</v>
      </c>
      <c r="J29" s="46">
        <v>0</v>
      </c>
      <c r="K29" s="31">
        <f t="shared" si="3"/>
        <v>0</v>
      </c>
      <c r="M29" s="41"/>
    </row>
    <row r="30" spans="1:13" ht="17.25" customHeight="1">
      <c r="A30" s="1"/>
      <c r="B30" s="18">
        <v>24</v>
      </c>
      <c r="C30" s="50" t="s">
        <v>22</v>
      </c>
      <c r="D30" s="55">
        <v>0</v>
      </c>
      <c r="E30" s="30">
        <f t="shared" si="0"/>
        <v>0</v>
      </c>
      <c r="F30" s="46">
        <v>0</v>
      </c>
      <c r="G30" s="30">
        <f t="shared" si="1"/>
        <v>0</v>
      </c>
      <c r="H30" s="46">
        <v>0</v>
      </c>
      <c r="I30" s="30">
        <f t="shared" si="2"/>
        <v>0</v>
      </c>
      <c r="J30" s="46">
        <v>0</v>
      </c>
      <c r="K30" s="31">
        <f t="shared" si="3"/>
        <v>0</v>
      </c>
      <c r="M30" s="41"/>
    </row>
    <row r="31" spans="1:13" ht="17.25" customHeight="1">
      <c r="A31" s="1"/>
      <c r="B31" s="18">
        <v>25</v>
      </c>
      <c r="C31" s="50" t="s">
        <v>35</v>
      </c>
      <c r="D31" s="55">
        <v>0</v>
      </c>
      <c r="E31" s="30">
        <f t="shared" si="0"/>
        <v>0</v>
      </c>
      <c r="F31" s="46">
        <v>0</v>
      </c>
      <c r="G31" s="30">
        <f t="shared" si="1"/>
        <v>0</v>
      </c>
      <c r="H31" s="46">
        <v>0</v>
      </c>
      <c r="I31" s="30"/>
      <c r="J31" s="46">
        <v>0</v>
      </c>
      <c r="K31" s="31">
        <f t="shared" si="3"/>
        <v>0</v>
      </c>
      <c r="M31" s="41"/>
    </row>
    <row r="32" spans="1:13" ht="63.65" customHeight="1">
      <c r="A32" s="1"/>
      <c r="B32" s="18">
        <v>26</v>
      </c>
      <c r="C32" s="50" t="s">
        <v>23</v>
      </c>
      <c r="D32" s="55">
        <v>0</v>
      </c>
      <c r="E32" s="30">
        <f>D32*51086.15</f>
        <v>0</v>
      </c>
      <c r="F32" s="46">
        <v>0</v>
      </c>
      <c r="G32" s="30">
        <f>F32*165449.78</f>
        <v>0</v>
      </c>
      <c r="H32" s="46">
        <v>0</v>
      </c>
      <c r="I32" s="30">
        <f>H32*87949.23</f>
        <v>0</v>
      </c>
      <c r="J32" s="46">
        <v>0</v>
      </c>
      <c r="K32" s="31">
        <f>J32*1974.9</f>
        <v>0</v>
      </c>
      <c r="M32" s="41"/>
    </row>
    <row r="33" spans="1:13" ht="21.75" customHeight="1">
      <c r="A33" s="1"/>
      <c r="B33" s="18">
        <v>27</v>
      </c>
      <c r="C33" s="50" t="s">
        <v>24</v>
      </c>
      <c r="D33" s="55">
        <v>0</v>
      </c>
      <c r="E33" s="30">
        <f>D33*51086.15</f>
        <v>0</v>
      </c>
      <c r="F33" s="46">
        <v>0</v>
      </c>
      <c r="G33" s="30">
        <f>F33*165449.78</f>
        <v>0</v>
      </c>
      <c r="H33" s="46">
        <v>0</v>
      </c>
      <c r="I33" s="30">
        <f>H33*87949.23</f>
        <v>0</v>
      </c>
      <c r="J33" s="46">
        <v>0</v>
      </c>
      <c r="K33" s="31">
        <f>J33*1974.9</f>
        <v>0</v>
      </c>
      <c r="M33" s="41"/>
    </row>
    <row r="34" spans="1:13" ht="21.75" customHeight="1" thickBot="1">
      <c r="A34" s="1"/>
      <c r="B34" s="18">
        <v>28</v>
      </c>
      <c r="C34" s="53" t="s">
        <v>26</v>
      </c>
      <c r="D34" s="55">
        <v>0</v>
      </c>
      <c r="E34" s="30">
        <f>D34*51086.15</f>
        <v>0</v>
      </c>
      <c r="F34" s="46">
        <v>0</v>
      </c>
      <c r="G34" s="30">
        <f>F34*165449.78</f>
        <v>0</v>
      </c>
      <c r="H34" s="46">
        <v>2</v>
      </c>
      <c r="I34" s="30">
        <f>H34*87949.23</f>
        <v>175898.46</v>
      </c>
      <c r="J34" s="46">
        <v>0</v>
      </c>
      <c r="K34" s="31">
        <f>J34*1974.9</f>
        <v>0</v>
      </c>
      <c r="M34" s="41"/>
    </row>
    <row r="35" spans="1:13" ht="28.9" customHeight="1" thickBot="1">
      <c r="A35" s="1"/>
      <c r="B35" s="18">
        <v>29</v>
      </c>
      <c r="C35" s="54" t="s">
        <v>27</v>
      </c>
      <c r="D35" s="56">
        <v>0</v>
      </c>
      <c r="E35" s="30">
        <f>D35*51086.15</f>
        <v>0</v>
      </c>
      <c r="F35" s="47">
        <v>0</v>
      </c>
      <c r="G35" s="30">
        <f>F35*165449.78</f>
        <v>0</v>
      </c>
      <c r="H35" s="47">
        <v>0</v>
      </c>
      <c r="I35" s="30">
        <f>H35*87949.23</f>
        <v>0</v>
      </c>
      <c r="J35" s="47">
        <v>0</v>
      </c>
      <c r="K35" s="31">
        <f>J35*1974.9</f>
        <v>0</v>
      </c>
      <c r="M35" s="41"/>
    </row>
    <row r="36" spans="1:13" ht="27.75" customHeight="1" thickBot="1">
      <c r="A36" s="6"/>
      <c r="B36" s="81" t="s">
        <v>25</v>
      </c>
      <c r="C36" s="82"/>
      <c r="D36" s="48">
        <f>SUM(SUM(D7:D35))</f>
        <v>1</v>
      </c>
      <c r="E36" s="28">
        <f t="shared" ref="E36:K36" si="4">SUM(E7:E35)</f>
        <v>51086.15</v>
      </c>
      <c r="F36" s="48">
        <f>SUM(SUM(F7:F35))</f>
        <v>2</v>
      </c>
      <c r="G36" s="24">
        <f>SUM(G7:G35)</f>
        <v>330899.56</v>
      </c>
      <c r="H36" s="48">
        <f>SUM(SUM(H7:H35))</f>
        <v>47</v>
      </c>
      <c r="I36" s="24">
        <f t="shared" si="4"/>
        <v>4133613.8099999996</v>
      </c>
      <c r="J36" s="48">
        <f>SUM(SUM(J7:J35))</f>
        <v>93</v>
      </c>
      <c r="K36" s="28">
        <f t="shared" si="4"/>
        <v>183665.7</v>
      </c>
      <c r="M36" s="41"/>
    </row>
    <row r="37" spans="1:13" ht="21" customHeight="1">
      <c r="A37" s="6"/>
      <c r="B37" s="6"/>
      <c r="C37" s="7"/>
      <c r="D37" s="7"/>
      <c r="E37" s="22"/>
      <c r="F37" s="7"/>
      <c r="G37" s="22"/>
      <c r="H37" s="7"/>
      <c r="I37" s="22"/>
      <c r="J37" s="22"/>
      <c r="K37" s="22"/>
    </row>
    <row r="38" spans="1:13" ht="17.25" customHeight="1">
      <c r="A38" s="8"/>
      <c r="B38" s="8"/>
      <c r="C38" s="9"/>
      <c r="D38" s="9"/>
      <c r="E38" s="9"/>
      <c r="F38" s="9"/>
      <c r="G38" s="9"/>
      <c r="H38" s="9"/>
      <c r="I38" s="9"/>
      <c r="J38" s="9"/>
      <c r="K38" s="9"/>
    </row>
    <row r="39" spans="1:13" s="21" customFormat="1" ht="87" customHeight="1">
      <c r="A39" s="19"/>
      <c r="B39" s="83"/>
      <c r="C39" s="84"/>
      <c r="D39" s="27"/>
      <c r="E39" s="27"/>
      <c r="F39" s="27"/>
      <c r="G39" s="27"/>
      <c r="H39" s="27"/>
      <c r="I39" s="27"/>
      <c r="J39" s="27"/>
      <c r="K39" s="27"/>
    </row>
    <row r="40" spans="1:13" ht="14.25" customHeight="1"/>
    <row r="41" spans="1:13" ht="14.25" customHeight="1"/>
    <row r="42" spans="1:13" ht="14.25" customHeight="1"/>
    <row r="43" spans="1:13" ht="14.25" customHeight="1"/>
    <row r="44" spans="1:13" ht="14.25" customHeight="1"/>
    <row r="45" spans="1:13" ht="14.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sheetData>
  <mergeCells count="11">
    <mergeCell ref="J1:K1"/>
    <mergeCell ref="J2:K2"/>
    <mergeCell ref="B36:C36"/>
    <mergeCell ref="B39:C39"/>
    <mergeCell ref="B3:K3"/>
    <mergeCell ref="B4:B5"/>
    <mergeCell ref="C4:C5"/>
    <mergeCell ref="D4:E4"/>
    <mergeCell ref="H4:I4"/>
    <mergeCell ref="J4:K4"/>
    <mergeCell ref="F4:G4"/>
  </mergeCells>
  <pageMargins left="0.7" right="0.7" top="0.75" bottom="0.75" header="0" footer="0"/>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021D9-235F-45DF-8E57-82DF0BCABE70}">
  <sheetPr>
    <pageSetUpPr fitToPage="1"/>
  </sheetPr>
  <dimension ref="A1:L1001"/>
  <sheetViews>
    <sheetView zoomScale="60" zoomScaleNormal="60" zoomScaleSheetLayoutView="30" workbookViewId="0">
      <pane xSplit="1" topLeftCell="B1" activePane="topRight" state="frozen"/>
      <selection activeCell="H16" sqref="H16"/>
      <selection pane="topRight" activeCell="H2" sqref="H2:I2"/>
    </sheetView>
  </sheetViews>
  <sheetFormatPr defaultColWidth="14.453125" defaultRowHeight="15" customHeight="1"/>
  <cols>
    <col min="1" max="2" width="5.26953125" customWidth="1"/>
    <col min="3" max="3" width="55.7265625" customWidth="1"/>
    <col min="4" max="4" width="23.81640625" customWidth="1"/>
    <col min="5" max="5" width="31.6328125" customWidth="1"/>
    <col min="6" max="6" width="23.1796875" customWidth="1"/>
    <col min="7" max="7" width="34.08984375" customWidth="1"/>
    <col min="8" max="9" width="32.6328125" customWidth="1"/>
  </cols>
  <sheetData>
    <row r="1" spans="1:11" ht="28.5" customHeight="1" thickBot="1">
      <c r="H1" s="78" t="s">
        <v>30</v>
      </c>
      <c r="I1" s="78"/>
    </row>
    <row r="2" spans="1:11" ht="262.5" customHeight="1" thickBot="1">
      <c r="A2" s="4"/>
      <c r="B2" s="100" t="s">
        <v>0</v>
      </c>
      <c r="C2" s="102" t="s">
        <v>1</v>
      </c>
      <c r="D2" s="95" t="s">
        <v>40</v>
      </c>
      <c r="E2" s="96"/>
      <c r="F2" s="91" t="s">
        <v>41</v>
      </c>
      <c r="G2" s="93"/>
      <c r="H2" s="91" t="s">
        <v>42</v>
      </c>
      <c r="I2" s="93"/>
      <c r="J2" s="32"/>
    </row>
    <row r="3" spans="1:11" ht="21" customHeight="1" thickBot="1">
      <c r="A3" s="4"/>
      <c r="B3" s="101"/>
      <c r="C3" s="103"/>
      <c r="D3" s="44" t="s">
        <v>28</v>
      </c>
      <c r="E3" s="25" t="s">
        <v>3</v>
      </c>
      <c r="F3" s="11" t="s">
        <v>28</v>
      </c>
      <c r="G3" s="25" t="s">
        <v>3</v>
      </c>
      <c r="H3" s="11" t="s">
        <v>28</v>
      </c>
      <c r="I3" s="45" t="s">
        <v>3</v>
      </c>
      <c r="J3" s="32"/>
    </row>
    <row r="4" spans="1:11" ht="29.25" customHeight="1" thickBot="1">
      <c r="A4" s="5"/>
      <c r="B4" s="16">
        <v>1</v>
      </c>
      <c r="C4" s="23">
        <v>2</v>
      </c>
      <c r="D4" s="12">
        <v>11</v>
      </c>
      <c r="E4" s="23">
        <v>12</v>
      </c>
      <c r="F4" s="12">
        <v>13</v>
      </c>
      <c r="G4" s="23">
        <v>14</v>
      </c>
      <c r="H4" s="12">
        <v>15</v>
      </c>
      <c r="I4" s="12">
        <v>16</v>
      </c>
      <c r="J4" s="32"/>
    </row>
    <row r="5" spans="1:11" ht="17.25" customHeight="1">
      <c r="A5" s="1"/>
      <c r="B5" s="17">
        <v>1</v>
      </c>
      <c r="C5" s="37" t="s">
        <v>4</v>
      </c>
      <c r="D5" s="58">
        <v>1</v>
      </c>
      <c r="E5" s="59">
        <f t="shared" ref="E5:E33" si="0">D5*44875.72</f>
        <v>44875.72</v>
      </c>
      <c r="F5" s="58">
        <v>2</v>
      </c>
      <c r="G5" s="30">
        <f>F5*99161.44</f>
        <v>198322.88</v>
      </c>
      <c r="H5" s="58">
        <v>6</v>
      </c>
      <c r="I5" s="60">
        <f>H5*68206.4</f>
        <v>409238.39999999997</v>
      </c>
      <c r="J5" s="32"/>
      <c r="K5" s="41"/>
    </row>
    <row r="6" spans="1:11" ht="17.25" customHeight="1">
      <c r="A6" s="1"/>
      <c r="B6" s="18">
        <v>2</v>
      </c>
      <c r="C6" s="38" t="s">
        <v>5</v>
      </c>
      <c r="D6" s="46">
        <v>0</v>
      </c>
      <c r="E6" s="30">
        <f t="shared" si="0"/>
        <v>0</v>
      </c>
      <c r="F6" s="46">
        <v>2</v>
      </c>
      <c r="G6" s="30">
        <f>F6*99161.44</f>
        <v>198322.88</v>
      </c>
      <c r="H6" s="46">
        <v>4</v>
      </c>
      <c r="I6" s="60">
        <f>H6*68206.4</f>
        <v>272825.59999999998</v>
      </c>
      <c r="J6" s="32"/>
      <c r="K6" s="41"/>
    </row>
    <row r="7" spans="1:11" ht="16.899999999999999" customHeight="1">
      <c r="A7" s="1"/>
      <c r="B7" s="18">
        <v>3</v>
      </c>
      <c r="C7" s="39" t="s">
        <v>6</v>
      </c>
      <c r="D7" s="46">
        <v>0</v>
      </c>
      <c r="E7" s="30">
        <f t="shared" si="0"/>
        <v>0</v>
      </c>
      <c r="F7" s="46">
        <v>4</v>
      </c>
      <c r="G7" s="30">
        <f>F7*99161.44</f>
        <v>396645.76</v>
      </c>
      <c r="H7" s="46">
        <v>5</v>
      </c>
      <c r="I7" s="61">
        <f>H7*68206.4</f>
        <v>341032</v>
      </c>
      <c r="K7" s="41"/>
    </row>
    <row r="8" spans="1:11" ht="16.899999999999999" customHeight="1">
      <c r="A8" s="1"/>
      <c r="B8" s="18">
        <v>4</v>
      </c>
      <c r="C8" s="38" t="s">
        <v>34</v>
      </c>
      <c r="D8" s="46">
        <v>0</v>
      </c>
      <c r="E8" s="30">
        <f t="shared" si="0"/>
        <v>0</v>
      </c>
      <c r="F8" s="46">
        <v>1</v>
      </c>
      <c r="G8" s="30">
        <v>0</v>
      </c>
      <c r="H8" s="46">
        <v>1</v>
      </c>
      <c r="I8" s="61">
        <v>0</v>
      </c>
      <c r="K8" s="41"/>
    </row>
    <row r="9" spans="1:11" ht="17.25" customHeight="1">
      <c r="A9" s="1"/>
      <c r="B9" s="18">
        <v>5</v>
      </c>
      <c r="C9" s="39" t="s">
        <v>7</v>
      </c>
      <c r="D9" s="46">
        <v>0</v>
      </c>
      <c r="E9" s="30">
        <f t="shared" si="0"/>
        <v>0</v>
      </c>
      <c r="F9" s="46">
        <v>0</v>
      </c>
      <c r="G9" s="30">
        <f t="shared" ref="G9:G33" si="1">F9*99161.44</f>
        <v>0</v>
      </c>
      <c r="H9" s="46">
        <v>0</v>
      </c>
      <c r="I9" s="61">
        <f t="shared" ref="I9:I33" si="2">H9*68206.4</f>
        <v>0</v>
      </c>
      <c r="K9" s="41"/>
    </row>
    <row r="10" spans="1:11" ht="17.25" customHeight="1">
      <c r="A10" s="1"/>
      <c r="B10" s="18">
        <v>6</v>
      </c>
      <c r="C10" s="40" t="s">
        <v>8</v>
      </c>
      <c r="D10" s="46">
        <v>0</v>
      </c>
      <c r="E10" s="30">
        <f t="shared" si="0"/>
        <v>0</v>
      </c>
      <c r="F10" s="46">
        <v>0</v>
      </c>
      <c r="G10" s="30">
        <f t="shared" si="1"/>
        <v>0</v>
      </c>
      <c r="H10" s="46">
        <v>0</v>
      </c>
      <c r="I10" s="60">
        <f t="shared" si="2"/>
        <v>0</v>
      </c>
      <c r="J10" s="32"/>
      <c r="K10" s="41"/>
    </row>
    <row r="11" spans="1:11" ht="17.25" customHeight="1">
      <c r="A11" s="1"/>
      <c r="B11" s="18">
        <v>7</v>
      </c>
      <c r="C11" s="38" t="s">
        <v>9</v>
      </c>
      <c r="D11" s="46">
        <v>0</v>
      </c>
      <c r="E11" s="30">
        <f t="shared" si="0"/>
        <v>0</v>
      </c>
      <c r="F11" s="46">
        <v>0</v>
      </c>
      <c r="G11" s="30">
        <f t="shared" si="1"/>
        <v>0</v>
      </c>
      <c r="H11" s="46">
        <v>3</v>
      </c>
      <c r="I11" s="60">
        <f t="shared" si="2"/>
        <v>204619.19999999998</v>
      </c>
      <c r="J11" s="32"/>
      <c r="K11" s="41"/>
    </row>
    <row r="12" spans="1:11" ht="17.25" customHeight="1">
      <c r="A12" s="1"/>
      <c r="B12" s="18">
        <v>8</v>
      </c>
      <c r="C12" s="40" t="s">
        <v>10</v>
      </c>
      <c r="D12" s="46">
        <v>0</v>
      </c>
      <c r="E12" s="30">
        <f t="shared" si="0"/>
        <v>0</v>
      </c>
      <c r="F12" s="46">
        <v>0</v>
      </c>
      <c r="G12" s="30">
        <f t="shared" si="1"/>
        <v>0</v>
      </c>
      <c r="H12" s="46">
        <v>0</v>
      </c>
      <c r="I12" s="61">
        <f t="shared" si="2"/>
        <v>0</v>
      </c>
      <c r="K12" s="41"/>
    </row>
    <row r="13" spans="1:11" ht="17.25" customHeight="1">
      <c r="A13" s="1"/>
      <c r="B13" s="18">
        <v>9</v>
      </c>
      <c r="C13" s="38" t="s">
        <v>11</v>
      </c>
      <c r="D13" s="46">
        <v>0</v>
      </c>
      <c r="E13" s="30">
        <f t="shared" si="0"/>
        <v>0</v>
      </c>
      <c r="F13" s="46">
        <v>1</v>
      </c>
      <c r="G13" s="30">
        <f t="shared" si="1"/>
        <v>99161.44</v>
      </c>
      <c r="H13" s="46">
        <v>3</v>
      </c>
      <c r="I13" s="60">
        <f t="shared" si="2"/>
        <v>204619.19999999998</v>
      </c>
      <c r="J13" s="32"/>
      <c r="K13" s="41"/>
    </row>
    <row r="14" spans="1:11" ht="17.25" customHeight="1">
      <c r="A14" s="1"/>
      <c r="B14" s="18">
        <v>10</v>
      </c>
      <c r="C14" s="39" t="s">
        <v>12</v>
      </c>
      <c r="D14" s="46">
        <v>0</v>
      </c>
      <c r="E14" s="30">
        <f t="shared" si="0"/>
        <v>0</v>
      </c>
      <c r="F14" s="46">
        <v>0</v>
      </c>
      <c r="G14" s="30">
        <f t="shared" si="1"/>
        <v>0</v>
      </c>
      <c r="H14" s="46">
        <v>0</v>
      </c>
      <c r="I14" s="61">
        <f t="shared" si="2"/>
        <v>0</v>
      </c>
      <c r="K14" s="41"/>
    </row>
    <row r="15" spans="1:11" ht="17.25" customHeight="1">
      <c r="A15" s="1"/>
      <c r="B15" s="18">
        <v>11</v>
      </c>
      <c r="C15" s="38" t="s">
        <v>39</v>
      </c>
      <c r="D15" s="46">
        <v>0</v>
      </c>
      <c r="E15" s="30">
        <f t="shared" si="0"/>
        <v>0</v>
      </c>
      <c r="F15" s="46">
        <v>0</v>
      </c>
      <c r="G15" s="30">
        <f t="shared" si="1"/>
        <v>0</v>
      </c>
      <c r="H15" s="46">
        <v>0</v>
      </c>
      <c r="I15" s="61">
        <f t="shared" si="2"/>
        <v>0</v>
      </c>
      <c r="K15" s="41"/>
    </row>
    <row r="16" spans="1:11" ht="17.25" customHeight="1">
      <c r="A16" s="1"/>
      <c r="B16" s="18">
        <v>12</v>
      </c>
      <c r="C16" s="38" t="s">
        <v>38</v>
      </c>
      <c r="D16" s="46">
        <v>0</v>
      </c>
      <c r="E16" s="30">
        <f t="shared" si="0"/>
        <v>0</v>
      </c>
      <c r="F16" s="46">
        <v>0</v>
      </c>
      <c r="G16" s="30">
        <f t="shared" si="1"/>
        <v>0</v>
      </c>
      <c r="H16" s="46">
        <v>0</v>
      </c>
      <c r="I16" s="61">
        <f t="shared" si="2"/>
        <v>0</v>
      </c>
      <c r="K16" s="41"/>
    </row>
    <row r="17" spans="1:12" ht="17.25" customHeight="1">
      <c r="A17" s="1"/>
      <c r="B17" s="18">
        <v>13</v>
      </c>
      <c r="C17" s="40" t="s">
        <v>13</v>
      </c>
      <c r="D17" s="46">
        <v>0</v>
      </c>
      <c r="E17" s="30">
        <f t="shared" si="0"/>
        <v>0</v>
      </c>
      <c r="F17" s="46">
        <v>2</v>
      </c>
      <c r="G17" s="30">
        <f t="shared" si="1"/>
        <v>198322.88</v>
      </c>
      <c r="H17" s="46">
        <v>2</v>
      </c>
      <c r="I17" s="61">
        <f t="shared" si="2"/>
        <v>136412.79999999999</v>
      </c>
      <c r="K17" s="41"/>
    </row>
    <row r="18" spans="1:12" ht="17.25" customHeight="1">
      <c r="A18" s="1"/>
      <c r="B18" s="18">
        <v>14</v>
      </c>
      <c r="C18" s="38" t="s">
        <v>14</v>
      </c>
      <c r="D18" s="46">
        <v>0</v>
      </c>
      <c r="E18" s="30">
        <f t="shared" si="0"/>
        <v>0</v>
      </c>
      <c r="F18" s="46">
        <v>0</v>
      </c>
      <c r="G18" s="30">
        <f t="shared" si="1"/>
        <v>0</v>
      </c>
      <c r="H18" s="46">
        <v>0</v>
      </c>
      <c r="I18" s="60">
        <f t="shared" si="2"/>
        <v>0</v>
      </c>
      <c r="J18" s="32"/>
      <c r="K18" s="41"/>
    </row>
    <row r="19" spans="1:12" ht="15" customHeight="1">
      <c r="A19" s="1"/>
      <c r="B19" s="18">
        <v>15</v>
      </c>
      <c r="C19" s="38" t="s">
        <v>15</v>
      </c>
      <c r="D19" s="46">
        <v>0</v>
      </c>
      <c r="E19" s="30">
        <f t="shared" si="0"/>
        <v>0</v>
      </c>
      <c r="F19" s="46">
        <v>2</v>
      </c>
      <c r="G19" s="30">
        <f t="shared" si="1"/>
        <v>198322.88</v>
      </c>
      <c r="H19" s="46">
        <v>2</v>
      </c>
      <c r="I19" s="61">
        <f t="shared" si="2"/>
        <v>136412.79999999999</v>
      </c>
      <c r="K19" s="41"/>
    </row>
    <row r="20" spans="1:12" ht="17.25" customHeight="1">
      <c r="A20" s="1"/>
      <c r="B20" s="18">
        <v>16</v>
      </c>
      <c r="C20" s="38" t="s">
        <v>16</v>
      </c>
      <c r="D20" s="46">
        <v>0</v>
      </c>
      <c r="E20" s="30">
        <f t="shared" si="0"/>
        <v>0</v>
      </c>
      <c r="F20" s="46">
        <v>0</v>
      </c>
      <c r="G20" s="30">
        <f t="shared" si="1"/>
        <v>0</v>
      </c>
      <c r="H20" s="46">
        <v>0</v>
      </c>
      <c r="I20" s="61">
        <f t="shared" si="2"/>
        <v>0</v>
      </c>
      <c r="K20" s="41"/>
    </row>
    <row r="21" spans="1:12" ht="17.25" customHeight="1">
      <c r="A21" s="1"/>
      <c r="B21" s="18">
        <v>17</v>
      </c>
      <c r="C21" s="38" t="s">
        <v>17</v>
      </c>
      <c r="D21" s="46">
        <v>0</v>
      </c>
      <c r="E21" s="30">
        <f t="shared" si="0"/>
        <v>0</v>
      </c>
      <c r="F21" s="46">
        <v>0</v>
      </c>
      <c r="G21" s="30">
        <f t="shared" si="1"/>
        <v>0</v>
      </c>
      <c r="H21" s="46">
        <v>0</v>
      </c>
      <c r="I21" s="60">
        <f t="shared" si="2"/>
        <v>0</v>
      </c>
      <c r="J21" s="32"/>
      <c r="K21" s="41"/>
    </row>
    <row r="22" spans="1:12" ht="17.25" customHeight="1">
      <c r="A22" s="1"/>
      <c r="B22" s="18">
        <v>18</v>
      </c>
      <c r="C22" s="38" t="s">
        <v>18</v>
      </c>
      <c r="D22" s="46">
        <v>0</v>
      </c>
      <c r="E22" s="30">
        <f t="shared" si="0"/>
        <v>0</v>
      </c>
      <c r="F22" s="46">
        <v>0</v>
      </c>
      <c r="G22" s="30">
        <f t="shared" si="1"/>
        <v>0</v>
      </c>
      <c r="H22" s="46">
        <v>0</v>
      </c>
      <c r="I22" s="61">
        <f t="shared" si="2"/>
        <v>0</v>
      </c>
      <c r="K22" s="41"/>
    </row>
    <row r="23" spans="1:12" ht="17.25" customHeight="1">
      <c r="A23" s="1"/>
      <c r="B23" s="18">
        <v>19</v>
      </c>
      <c r="C23" s="38" t="s">
        <v>19</v>
      </c>
      <c r="D23" s="46">
        <v>0</v>
      </c>
      <c r="E23" s="30">
        <f t="shared" si="0"/>
        <v>0</v>
      </c>
      <c r="F23" s="46">
        <v>2</v>
      </c>
      <c r="G23" s="30">
        <f t="shared" si="1"/>
        <v>198322.88</v>
      </c>
      <c r="H23" s="46">
        <v>3</v>
      </c>
      <c r="I23" s="61">
        <f t="shared" si="2"/>
        <v>204619.19999999998</v>
      </c>
      <c r="K23" s="41"/>
    </row>
    <row r="24" spans="1:12" ht="17.25" customHeight="1">
      <c r="A24" s="1"/>
      <c r="B24" s="18">
        <v>20</v>
      </c>
      <c r="C24" s="38" t="s">
        <v>37</v>
      </c>
      <c r="D24" s="46">
        <v>0</v>
      </c>
      <c r="E24" s="30">
        <f t="shared" si="0"/>
        <v>0</v>
      </c>
      <c r="F24" s="46">
        <v>0</v>
      </c>
      <c r="G24" s="30">
        <f t="shared" si="1"/>
        <v>0</v>
      </c>
      <c r="H24" s="46">
        <v>0</v>
      </c>
      <c r="I24" s="61">
        <f t="shared" si="2"/>
        <v>0</v>
      </c>
      <c r="K24" s="41"/>
    </row>
    <row r="25" spans="1:12" ht="17.25" customHeight="1">
      <c r="A25" s="1"/>
      <c r="B25" s="18">
        <v>21</v>
      </c>
      <c r="C25" s="38" t="s">
        <v>20</v>
      </c>
      <c r="D25" s="46">
        <v>0</v>
      </c>
      <c r="E25" s="30">
        <f t="shared" si="0"/>
        <v>0</v>
      </c>
      <c r="F25" s="46">
        <v>5</v>
      </c>
      <c r="G25" s="30">
        <f t="shared" si="1"/>
        <v>495807.2</v>
      </c>
      <c r="H25" s="46">
        <v>2</v>
      </c>
      <c r="I25" s="61">
        <f t="shared" si="2"/>
        <v>136412.79999999999</v>
      </c>
      <c r="K25" s="41"/>
    </row>
    <row r="26" spans="1:12" ht="17.25" customHeight="1">
      <c r="A26" s="1"/>
      <c r="B26" s="18">
        <v>22</v>
      </c>
      <c r="C26" s="38" t="s">
        <v>36</v>
      </c>
      <c r="D26" s="46">
        <v>0</v>
      </c>
      <c r="E26" s="30">
        <f t="shared" si="0"/>
        <v>0</v>
      </c>
      <c r="F26" s="46">
        <v>0</v>
      </c>
      <c r="G26" s="30">
        <f t="shared" si="1"/>
        <v>0</v>
      </c>
      <c r="H26" s="46">
        <v>0</v>
      </c>
      <c r="I26" s="61">
        <f t="shared" si="2"/>
        <v>0</v>
      </c>
      <c r="K26" s="41"/>
    </row>
    <row r="27" spans="1:12" ht="17.25" customHeight="1">
      <c r="A27" s="1"/>
      <c r="B27" s="18">
        <v>23</v>
      </c>
      <c r="C27" s="38" t="s">
        <v>21</v>
      </c>
      <c r="D27" s="46">
        <v>0</v>
      </c>
      <c r="E27" s="30">
        <f t="shared" si="0"/>
        <v>0</v>
      </c>
      <c r="F27" s="46">
        <v>2</v>
      </c>
      <c r="G27" s="30">
        <f t="shared" si="1"/>
        <v>198322.88</v>
      </c>
      <c r="H27" s="46">
        <v>8</v>
      </c>
      <c r="I27" s="61">
        <f t="shared" si="2"/>
        <v>545651.19999999995</v>
      </c>
      <c r="K27" s="41"/>
    </row>
    <row r="28" spans="1:12" ht="17.25" customHeight="1">
      <c r="A28" s="1"/>
      <c r="B28" s="18">
        <v>24</v>
      </c>
      <c r="C28" s="38" t="s">
        <v>22</v>
      </c>
      <c r="D28" s="46">
        <v>0</v>
      </c>
      <c r="E28" s="30">
        <f t="shared" si="0"/>
        <v>0</v>
      </c>
      <c r="F28" s="46">
        <v>0</v>
      </c>
      <c r="G28" s="30">
        <f t="shared" si="1"/>
        <v>0</v>
      </c>
      <c r="H28" s="46">
        <v>0</v>
      </c>
      <c r="I28" s="60">
        <f t="shared" si="2"/>
        <v>0</v>
      </c>
      <c r="J28" s="32"/>
      <c r="K28" s="41"/>
    </row>
    <row r="29" spans="1:12" ht="17.25" customHeight="1">
      <c r="A29" s="1"/>
      <c r="B29" s="18">
        <v>25</v>
      </c>
      <c r="C29" s="38" t="s">
        <v>35</v>
      </c>
      <c r="D29" s="46">
        <v>0</v>
      </c>
      <c r="E29" s="30">
        <f t="shared" si="0"/>
        <v>0</v>
      </c>
      <c r="F29" s="46">
        <v>0</v>
      </c>
      <c r="G29" s="30">
        <f t="shared" si="1"/>
        <v>0</v>
      </c>
      <c r="H29" s="46">
        <v>0</v>
      </c>
      <c r="I29" s="61">
        <f t="shared" si="2"/>
        <v>0</v>
      </c>
      <c r="K29" s="41"/>
    </row>
    <row r="30" spans="1:12" ht="60.75" customHeight="1">
      <c r="A30" s="1"/>
      <c r="B30" s="18">
        <v>26</v>
      </c>
      <c r="C30" s="38" t="s">
        <v>23</v>
      </c>
      <c r="D30" s="46">
        <v>0</v>
      </c>
      <c r="E30" s="30">
        <f t="shared" si="0"/>
        <v>0</v>
      </c>
      <c r="F30" s="46">
        <v>1</v>
      </c>
      <c r="G30" s="30">
        <f t="shared" si="1"/>
        <v>99161.44</v>
      </c>
      <c r="H30" s="46">
        <v>0</v>
      </c>
      <c r="I30" s="61">
        <f t="shared" si="2"/>
        <v>0</v>
      </c>
      <c r="K30" s="41"/>
      <c r="L30" s="15"/>
    </row>
    <row r="31" spans="1:12" ht="17.25" customHeight="1">
      <c r="A31" s="1"/>
      <c r="B31" s="18">
        <v>27</v>
      </c>
      <c r="C31" s="38" t="s">
        <v>24</v>
      </c>
      <c r="D31" s="46">
        <v>0</v>
      </c>
      <c r="E31" s="30">
        <f t="shared" si="0"/>
        <v>0</v>
      </c>
      <c r="F31" s="46">
        <v>0</v>
      </c>
      <c r="G31" s="30">
        <f t="shared" si="1"/>
        <v>0</v>
      </c>
      <c r="H31" s="46">
        <v>0</v>
      </c>
      <c r="I31" s="61">
        <f t="shared" si="2"/>
        <v>0</v>
      </c>
      <c r="K31" s="41"/>
    </row>
    <row r="32" spans="1:12" ht="17.25" customHeight="1">
      <c r="A32" s="1"/>
      <c r="B32" s="18">
        <v>28</v>
      </c>
      <c r="C32" s="38" t="s">
        <v>26</v>
      </c>
      <c r="D32" s="46">
        <v>0</v>
      </c>
      <c r="E32" s="30">
        <f t="shared" si="0"/>
        <v>0</v>
      </c>
      <c r="F32" s="46">
        <v>1</v>
      </c>
      <c r="G32" s="30">
        <f t="shared" si="1"/>
        <v>99161.44</v>
      </c>
      <c r="H32" s="46">
        <v>1</v>
      </c>
      <c r="I32" s="60">
        <f t="shared" si="2"/>
        <v>68206.399999999994</v>
      </c>
      <c r="J32" s="32"/>
      <c r="K32" s="41"/>
      <c r="L32" s="13"/>
    </row>
    <row r="33" spans="1:11" ht="18.649999999999999" customHeight="1" thickBot="1">
      <c r="A33" s="1"/>
      <c r="B33" s="18">
        <v>29</v>
      </c>
      <c r="C33" s="38" t="s">
        <v>27</v>
      </c>
      <c r="D33" s="47">
        <v>0</v>
      </c>
      <c r="E33" s="30">
        <f t="shared" si="0"/>
        <v>0</v>
      </c>
      <c r="F33" s="47">
        <v>0</v>
      </c>
      <c r="G33" s="30">
        <f t="shared" si="1"/>
        <v>0</v>
      </c>
      <c r="H33" s="47">
        <v>0</v>
      </c>
      <c r="I33" s="60">
        <f t="shared" si="2"/>
        <v>0</v>
      </c>
      <c r="J33" s="32"/>
      <c r="K33" s="41"/>
    </row>
    <row r="34" spans="1:11" ht="27.75" customHeight="1" thickBot="1">
      <c r="A34" s="6"/>
      <c r="B34" s="97" t="s">
        <v>25</v>
      </c>
      <c r="C34" s="98"/>
      <c r="D34" s="48">
        <f>SUM(SUM(D5:D33))</f>
        <v>1</v>
      </c>
      <c r="E34" s="24">
        <f t="shared" ref="E34:I34" si="3">SUM(E5:E33)</f>
        <v>44875.72</v>
      </c>
      <c r="F34" s="48">
        <f>SUM(SUM(F5:F33))</f>
        <v>25</v>
      </c>
      <c r="G34" s="24">
        <f t="shared" si="3"/>
        <v>2379874.5599999996</v>
      </c>
      <c r="H34" s="48">
        <f>SUM(SUM(H5:H33))</f>
        <v>40</v>
      </c>
      <c r="I34" s="62">
        <f t="shared" si="3"/>
        <v>2660049.6</v>
      </c>
      <c r="J34" s="32"/>
      <c r="K34" s="41"/>
    </row>
    <row r="35" spans="1:11" ht="21" customHeight="1">
      <c r="A35" s="6"/>
      <c r="B35" s="6"/>
      <c r="C35" s="7"/>
      <c r="D35" s="7"/>
      <c r="E35" s="7"/>
      <c r="F35" s="7"/>
      <c r="G35" s="22"/>
      <c r="H35" s="22"/>
      <c r="I35" s="22"/>
    </row>
    <row r="36" spans="1:11" ht="17.25" customHeight="1">
      <c r="A36" s="8"/>
      <c r="B36" s="8"/>
      <c r="C36" s="9"/>
      <c r="D36" s="9"/>
      <c r="E36" s="9"/>
      <c r="F36" s="9"/>
      <c r="G36" s="9"/>
      <c r="H36" s="9"/>
      <c r="I36" s="9"/>
    </row>
    <row r="37" spans="1:11" s="21" customFormat="1" ht="87" customHeight="1">
      <c r="A37" s="19"/>
      <c r="B37" s="83"/>
      <c r="C37" s="83"/>
      <c r="D37" s="99"/>
      <c r="E37" s="99"/>
      <c r="F37" s="27"/>
      <c r="G37" s="27"/>
      <c r="H37" s="27"/>
      <c r="I37" s="27"/>
    </row>
    <row r="38" spans="1:11" ht="14.25" customHeight="1"/>
    <row r="39" spans="1:11" ht="14.25" customHeight="1"/>
    <row r="40" spans="1:11" ht="14.25" customHeight="1"/>
    <row r="41" spans="1:11" ht="14.25" customHeight="1"/>
    <row r="42" spans="1:11" ht="14.25" customHeight="1"/>
    <row r="43" spans="1:11" ht="14.25" customHeight="1"/>
    <row r="44" spans="1:11" ht="14.25" customHeight="1"/>
    <row r="45" spans="1:11" ht="14.25" customHeight="1"/>
    <row r="46" spans="1:11" ht="14.25" customHeight="1"/>
    <row r="47" spans="1:11" ht="14.25" customHeight="1"/>
    <row r="48" spans="1: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8">
    <mergeCell ref="D2:E2"/>
    <mergeCell ref="B34:C34"/>
    <mergeCell ref="B37:E37"/>
    <mergeCell ref="H1:I1"/>
    <mergeCell ref="B2:B3"/>
    <mergeCell ref="C2:C3"/>
    <mergeCell ref="F2:G2"/>
    <mergeCell ref="H2:I2"/>
  </mergeCells>
  <pageMargins left="0.7" right="0.7" top="0.75" bottom="0.75" header="0" footer="0"/>
  <pageSetup paperSize="9"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B060-8AEE-4AD6-85AD-F6A55705D442}">
  <sheetPr>
    <pageSetUpPr fitToPage="1"/>
  </sheetPr>
  <dimension ref="A1:S1001"/>
  <sheetViews>
    <sheetView zoomScale="40" zoomScaleNormal="40" zoomScaleSheetLayoutView="40" workbookViewId="0">
      <selection activeCell="F2" sqref="F2:G2"/>
    </sheetView>
  </sheetViews>
  <sheetFormatPr defaultColWidth="14.453125" defaultRowHeight="15" customHeight="1"/>
  <cols>
    <col min="1" max="2" width="5.26953125" customWidth="1"/>
    <col min="3" max="3" width="55.7265625" customWidth="1"/>
    <col min="4" max="7" width="23.1796875" customWidth="1"/>
    <col min="8" max="8" width="25.7265625" customWidth="1"/>
    <col min="9" max="9" width="28" customWidth="1"/>
    <col min="10" max="13" width="23.1796875" customWidth="1"/>
    <col min="14" max="14" width="53.1796875" customWidth="1"/>
  </cols>
  <sheetData>
    <row r="1" spans="1:19" ht="24.75" customHeight="1" thickBot="1">
      <c r="N1" s="29" t="s">
        <v>30</v>
      </c>
    </row>
    <row r="2" spans="1:19" ht="255.75" customHeight="1" thickBot="1">
      <c r="A2" s="4"/>
      <c r="B2" s="100" t="s">
        <v>0</v>
      </c>
      <c r="C2" s="102" t="s">
        <v>1</v>
      </c>
      <c r="D2" s="91" t="s">
        <v>43</v>
      </c>
      <c r="E2" s="93"/>
      <c r="F2" s="91" t="s">
        <v>44</v>
      </c>
      <c r="G2" s="93"/>
      <c r="H2" s="91" t="s">
        <v>45</v>
      </c>
      <c r="I2" s="93"/>
      <c r="J2" s="91" t="s">
        <v>46</v>
      </c>
      <c r="K2" s="93"/>
      <c r="L2" s="91" t="s">
        <v>47</v>
      </c>
      <c r="M2" s="93"/>
      <c r="N2" s="104" t="s">
        <v>2</v>
      </c>
    </row>
    <row r="3" spans="1:19" ht="21" customHeight="1" thickBot="1">
      <c r="A3" s="4"/>
      <c r="B3" s="90"/>
      <c r="C3" s="90"/>
      <c r="D3" s="35" t="s">
        <v>28</v>
      </c>
      <c r="E3" s="36" t="s">
        <v>3</v>
      </c>
      <c r="F3" s="33" t="s">
        <v>28</v>
      </c>
      <c r="G3" s="34" t="s">
        <v>3</v>
      </c>
      <c r="H3" s="33" t="s">
        <v>28</v>
      </c>
      <c r="I3" s="34" t="s">
        <v>3</v>
      </c>
      <c r="J3" s="33" t="s">
        <v>28</v>
      </c>
      <c r="K3" s="34" t="s">
        <v>3</v>
      </c>
      <c r="L3" s="33" t="s">
        <v>28</v>
      </c>
      <c r="M3" s="34" t="s">
        <v>3</v>
      </c>
      <c r="N3" s="105"/>
    </row>
    <row r="4" spans="1:19" ht="18.649999999999999" customHeight="1" thickBot="1">
      <c r="A4" s="5"/>
      <c r="B4" s="16">
        <v>1</v>
      </c>
      <c r="C4" s="12">
        <v>2</v>
      </c>
      <c r="D4" s="12">
        <v>17</v>
      </c>
      <c r="E4" s="23">
        <v>18</v>
      </c>
      <c r="F4" s="12">
        <v>19</v>
      </c>
      <c r="G4" s="23">
        <v>20</v>
      </c>
      <c r="H4" s="12">
        <v>21</v>
      </c>
      <c r="I4" s="23">
        <v>22</v>
      </c>
      <c r="J4" s="12">
        <v>23</v>
      </c>
      <c r="K4" s="23">
        <v>24</v>
      </c>
      <c r="L4" s="12">
        <v>25</v>
      </c>
      <c r="M4" s="12">
        <v>26</v>
      </c>
      <c r="N4" s="12">
        <v>27</v>
      </c>
    </row>
    <row r="5" spans="1:19" ht="17.25" customHeight="1">
      <c r="A5" s="1"/>
      <c r="B5" s="17">
        <v>1</v>
      </c>
      <c r="C5" s="49" t="s">
        <v>4</v>
      </c>
      <c r="D5" s="67">
        <v>0</v>
      </c>
      <c r="E5" s="65">
        <f t="shared" ref="E5:E26" si="0">D5*3784</f>
        <v>0</v>
      </c>
      <c r="F5" s="58">
        <v>0</v>
      </c>
      <c r="G5" s="65">
        <f t="shared" ref="G5:G26" si="1">F5*4244.25</f>
        <v>0</v>
      </c>
      <c r="H5" s="58">
        <v>4</v>
      </c>
      <c r="I5" s="66">
        <f>H5*37091.7</f>
        <v>148366.79999999999</v>
      </c>
      <c r="J5" s="58">
        <v>8</v>
      </c>
      <c r="K5" s="65">
        <f>J5*838.03</f>
        <v>6704.24</v>
      </c>
      <c r="L5" s="58">
        <v>47</v>
      </c>
      <c r="M5" s="30">
        <f>L5*3658.57</f>
        <v>171952.79</v>
      </c>
      <c r="N5" s="75">
        <f>Лист1!E7+Лист1!G7+Лист1!I7+Лист1!K7+Лист2!E5+Лист2!G5+Лист2!I5+Лист3!E5+Лист3!G5+Лист3!I5+Лист3!K5+Лист3!M5</f>
        <v>1394193.3</v>
      </c>
      <c r="O5" s="41"/>
      <c r="P5" s="41"/>
      <c r="Q5" s="41"/>
      <c r="R5" s="41"/>
      <c r="S5" s="42"/>
    </row>
    <row r="6" spans="1:19" ht="17.25" customHeight="1">
      <c r="A6" s="1"/>
      <c r="B6" s="18">
        <v>2</v>
      </c>
      <c r="C6" s="50" t="s">
        <v>5</v>
      </c>
      <c r="D6" s="68">
        <v>0</v>
      </c>
      <c r="E6" s="63">
        <f t="shared" si="0"/>
        <v>0</v>
      </c>
      <c r="F6" s="46">
        <v>20</v>
      </c>
      <c r="G6" s="63">
        <f t="shared" si="1"/>
        <v>84885</v>
      </c>
      <c r="H6" s="46">
        <v>0</v>
      </c>
      <c r="I6" s="64">
        <f t="shared" ref="I6:I26" si="2">H6*37091.7</f>
        <v>0</v>
      </c>
      <c r="J6" s="46">
        <v>15</v>
      </c>
      <c r="K6" s="63">
        <f t="shared" ref="K6:K26" si="3">J6*838.03</f>
        <v>12570.449999999999</v>
      </c>
      <c r="L6" s="46">
        <v>0</v>
      </c>
      <c r="M6" s="73">
        <f t="shared" ref="M6:M26" si="4">L6*3658.57</f>
        <v>0</v>
      </c>
      <c r="N6" s="26">
        <f>Лист1!E8+Лист1!G8+Лист1!I8+Лист1!K8+Лист2!E6+Лист2!G6+Лист2!I6+Лист3!E6+Лист3!G6+Лист3!I6+Лист3!K6+Лист3!M6</f>
        <v>1272197.7699999998</v>
      </c>
      <c r="O6" s="41"/>
      <c r="P6" s="41"/>
      <c r="Q6" s="41"/>
      <c r="R6" s="41"/>
      <c r="S6" s="42"/>
    </row>
    <row r="7" spans="1:19" ht="16.899999999999999" customHeight="1">
      <c r="A7" s="1"/>
      <c r="B7" s="18">
        <v>3</v>
      </c>
      <c r="C7" s="51" t="s">
        <v>6</v>
      </c>
      <c r="D7" s="68">
        <v>0</v>
      </c>
      <c r="E7" s="63">
        <f t="shared" si="0"/>
        <v>0</v>
      </c>
      <c r="F7" s="46">
        <v>18</v>
      </c>
      <c r="G7" s="63">
        <f t="shared" si="1"/>
        <v>76396.5</v>
      </c>
      <c r="H7" s="46">
        <v>0</v>
      </c>
      <c r="I7" s="64">
        <f t="shared" si="2"/>
        <v>0</v>
      </c>
      <c r="J7" s="46">
        <v>0</v>
      </c>
      <c r="K7" s="63">
        <f t="shared" si="3"/>
        <v>0</v>
      </c>
      <c r="L7" s="46">
        <v>0</v>
      </c>
      <c r="M7" s="73">
        <f t="shared" si="4"/>
        <v>0</v>
      </c>
      <c r="N7" s="26">
        <f>Лист1!E9+Лист1!G9+Лист1!I9+Лист1!K9+Лист2!E7+Лист2!G7+Лист2!I7+Лист3!E7+Лист3!G7+Лист3!I7+Лист3!K7+Лист3!M7</f>
        <v>1429718.87</v>
      </c>
      <c r="O7" s="41"/>
      <c r="P7" s="41"/>
      <c r="Q7" s="41"/>
      <c r="R7" s="41"/>
      <c r="S7" s="42"/>
    </row>
    <row r="8" spans="1:19" ht="16.899999999999999" customHeight="1">
      <c r="A8" s="1"/>
      <c r="B8" s="18">
        <v>4</v>
      </c>
      <c r="C8" s="50" t="s">
        <v>34</v>
      </c>
      <c r="D8" s="68">
        <v>4</v>
      </c>
      <c r="E8" s="63">
        <f t="shared" si="0"/>
        <v>15136</v>
      </c>
      <c r="F8" s="46">
        <v>0</v>
      </c>
      <c r="G8" s="63">
        <f t="shared" si="1"/>
        <v>0</v>
      </c>
      <c r="H8" s="46">
        <v>0</v>
      </c>
      <c r="I8" s="64">
        <f t="shared" si="2"/>
        <v>0</v>
      </c>
      <c r="J8" s="46">
        <v>3</v>
      </c>
      <c r="K8" s="63">
        <f t="shared" si="3"/>
        <v>2514.09</v>
      </c>
      <c r="L8" s="46">
        <v>0</v>
      </c>
      <c r="M8" s="73">
        <f t="shared" si="4"/>
        <v>0</v>
      </c>
      <c r="N8" s="26">
        <f>Лист1!E10+Лист1!G10+Лист1!I10+Лист1!K10+Лист2!E8+Лист2!G8+Лист2!I8+Лист3!E8+Лист3!G8+Лист3!I8+Лист3!K8+Лист3!M8</f>
        <v>193548.55</v>
      </c>
      <c r="O8" s="41"/>
      <c r="P8" s="41"/>
      <c r="Q8" s="41"/>
      <c r="R8" s="41"/>
      <c r="S8" s="42"/>
    </row>
    <row r="9" spans="1:19" ht="17.25" customHeight="1">
      <c r="A9" s="1"/>
      <c r="B9" s="18">
        <v>5</v>
      </c>
      <c r="C9" s="51" t="s">
        <v>7</v>
      </c>
      <c r="D9" s="68">
        <v>0</v>
      </c>
      <c r="E9" s="63">
        <f t="shared" si="0"/>
        <v>0</v>
      </c>
      <c r="F9" s="46">
        <v>0</v>
      </c>
      <c r="G9" s="63">
        <f t="shared" si="1"/>
        <v>0</v>
      </c>
      <c r="H9" s="46">
        <v>0</v>
      </c>
      <c r="I9" s="64">
        <f t="shared" si="2"/>
        <v>0</v>
      </c>
      <c r="J9" s="46">
        <v>0</v>
      </c>
      <c r="K9" s="63">
        <f t="shared" si="3"/>
        <v>0</v>
      </c>
      <c r="L9" s="46">
        <v>0</v>
      </c>
      <c r="M9" s="73">
        <f t="shared" si="4"/>
        <v>0</v>
      </c>
      <c r="N9" s="26">
        <f>Лист1!E11+Лист1!G11+Лист1!I11+Лист1!K11+Лист2!E9+Лист2!G9+Лист2!I9+Лист3!E9+Лист3!G9+Лист3!I9+Лист3!K9+Лист3!M9</f>
        <v>0</v>
      </c>
      <c r="O9" s="41"/>
      <c r="P9" s="41"/>
      <c r="Q9" s="41"/>
      <c r="R9" s="41"/>
      <c r="S9" s="42"/>
    </row>
    <row r="10" spans="1:19" ht="17.25" customHeight="1">
      <c r="A10" s="1"/>
      <c r="B10" s="18">
        <v>6</v>
      </c>
      <c r="C10" s="52" t="s">
        <v>8</v>
      </c>
      <c r="D10" s="68">
        <v>0</v>
      </c>
      <c r="E10" s="63">
        <f t="shared" si="0"/>
        <v>0</v>
      </c>
      <c r="F10" s="46">
        <v>0</v>
      </c>
      <c r="G10" s="63">
        <f t="shared" si="1"/>
        <v>0</v>
      </c>
      <c r="H10" s="46">
        <v>0</v>
      </c>
      <c r="I10" s="64">
        <f t="shared" si="2"/>
        <v>0</v>
      </c>
      <c r="J10" s="46">
        <v>0</v>
      </c>
      <c r="K10" s="63">
        <f t="shared" si="3"/>
        <v>0</v>
      </c>
      <c r="L10" s="46">
        <v>0</v>
      </c>
      <c r="M10" s="73">
        <f t="shared" si="4"/>
        <v>0</v>
      </c>
      <c r="N10" s="26">
        <f>Лист1!E12+Лист1!G12+Лист1!I12+Лист1!K12+Лист2!E10+Лист2!G10+Лист2!I10+Лист3!E10+Лист3!G10+Лист3!I10+Лист3!K10+Лист3!M10</f>
        <v>0</v>
      </c>
      <c r="O10" s="41"/>
      <c r="P10" s="41"/>
      <c r="Q10" s="41"/>
      <c r="R10" s="41"/>
      <c r="S10" s="42"/>
    </row>
    <row r="11" spans="1:19" ht="17.25" customHeight="1">
      <c r="A11" s="1"/>
      <c r="B11" s="18">
        <v>7</v>
      </c>
      <c r="C11" s="50" t="s">
        <v>9</v>
      </c>
      <c r="D11" s="68">
        <v>0</v>
      </c>
      <c r="E11" s="63">
        <f t="shared" si="0"/>
        <v>0</v>
      </c>
      <c r="F11" s="46">
        <v>0</v>
      </c>
      <c r="G11" s="63">
        <f t="shared" si="1"/>
        <v>0</v>
      </c>
      <c r="H11" s="46">
        <v>1</v>
      </c>
      <c r="I11" s="64">
        <f t="shared" si="2"/>
        <v>37091.699999999997</v>
      </c>
      <c r="J11" s="46">
        <v>0</v>
      </c>
      <c r="K11" s="63">
        <f t="shared" si="3"/>
        <v>0</v>
      </c>
      <c r="L11" s="46">
        <v>0</v>
      </c>
      <c r="M11" s="73">
        <f t="shared" si="4"/>
        <v>0</v>
      </c>
      <c r="N11" s="26">
        <f>Лист1!E13+Лист1!G13+Лист1!I13+Лист1!K13+Лист2!E11+Лист2!G11+Лист2!I11+Лист3!E11+Лист3!G11+Лист3!I11+Лист3!K11+Лист3!M11</f>
        <v>593507.81999999995</v>
      </c>
      <c r="O11" s="41"/>
      <c r="P11" s="41"/>
      <c r="Q11" s="41"/>
      <c r="R11" s="41"/>
      <c r="S11" s="42"/>
    </row>
    <row r="12" spans="1:19" ht="17.25" customHeight="1">
      <c r="A12" s="1"/>
      <c r="B12" s="18">
        <v>8</v>
      </c>
      <c r="C12" s="52" t="s">
        <v>10</v>
      </c>
      <c r="D12" s="68">
        <v>0</v>
      </c>
      <c r="E12" s="63">
        <f t="shared" si="0"/>
        <v>0</v>
      </c>
      <c r="F12" s="46">
        <v>0</v>
      </c>
      <c r="G12" s="63">
        <f t="shared" si="1"/>
        <v>0</v>
      </c>
      <c r="H12" s="46">
        <v>0</v>
      </c>
      <c r="I12" s="64">
        <f t="shared" si="2"/>
        <v>0</v>
      </c>
      <c r="J12" s="46">
        <v>0</v>
      </c>
      <c r="K12" s="63">
        <f t="shared" si="3"/>
        <v>0</v>
      </c>
      <c r="L12" s="46">
        <v>0</v>
      </c>
      <c r="M12" s="73">
        <f t="shared" si="4"/>
        <v>0</v>
      </c>
      <c r="N12" s="26">
        <f>Лист1!E14+Лист1!G14+Лист1!I14+Лист1!K14+Лист2!E12+Лист2!G12+Лист2!I12+Лист3!E12+Лист3!G12+Лист3!I12+Лист3!K12+Лист3!M12</f>
        <v>0</v>
      </c>
      <c r="O12" s="41"/>
      <c r="P12" s="41"/>
      <c r="Q12" s="41"/>
      <c r="R12" s="41"/>
      <c r="S12" s="42"/>
    </row>
    <row r="13" spans="1:19" ht="17.25" customHeight="1">
      <c r="A13" s="1"/>
      <c r="B13" s="18">
        <v>9</v>
      </c>
      <c r="C13" s="50" t="s">
        <v>11</v>
      </c>
      <c r="D13" s="68">
        <v>0</v>
      </c>
      <c r="E13" s="63">
        <f t="shared" si="0"/>
        <v>0</v>
      </c>
      <c r="F13" s="46">
        <v>10</v>
      </c>
      <c r="G13" s="63">
        <f t="shared" si="1"/>
        <v>42442.5</v>
      </c>
      <c r="H13" s="46">
        <v>0</v>
      </c>
      <c r="I13" s="64">
        <f t="shared" si="2"/>
        <v>0</v>
      </c>
      <c r="J13" s="46">
        <v>0</v>
      </c>
      <c r="K13" s="63">
        <f t="shared" si="3"/>
        <v>0</v>
      </c>
      <c r="L13" s="46">
        <v>0</v>
      </c>
      <c r="M13" s="73">
        <f t="shared" si="4"/>
        <v>0</v>
      </c>
      <c r="N13" s="26">
        <f>Лист1!E15+Лист1!G15+Лист1!I15+Лист1!K15+Лист2!E13+Лист2!G13+Лист2!I13+Лист3!E13+Лист3!G13+Лист3!I13+Лист3!K13+Лист3!M13</f>
        <v>785969.28999999992</v>
      </c>
      <c r="O13" s="41"/>
      <c r="P13" s="41"/>
      <c r="Q13" s="41"/>
      <c r="R13" s="41"/>
      <c r="S13" s="42"/>
    </row>
    <row r="14" spans="1:19" ht="17.25" customHeight="1">
      <c r="A14" s="1"/>
      <c r="B14" s="18">
        <v>10</v>
      </c>
      <c r="C14" s="51" t="s">
        <v>12</v>
      </c>
      <c r="D14" s="68">
        <v>0</v>
      </c>
      <c r="E14" s="63">
        <f t="shared" si="0"/>
        <v>0</v>
      </c>
      <c r="F14" s="46">
        <v>0</v>
      </c>
      <c r="G14" s="63">
        <f t="shared" si="1"/>
        <v>0</v>
      </c>
      <c r="H14" s="46">
        <v>0</v>
      </c>
      <c r="I14" s="64">
        <f t="shared" si="2"/>
        <v>0</v>
      </c>
      <c r="J14" s="46">
        <v>0</v>
      </c>
      <c r="K14" s="63">
        <f t="shared" si="3"/>
        <v>0</v>
      </c>
      <c r="L14" s="46">
        <v>0</v>
      </c>
      <c r="M14" s="73">
        <f t="shared" si="4"/>
        <v>0</v>
      </c>
      <c r="N14" s="26">
        <f>Лист1!E16+Лист1!G16+Лист1!I16+Лист1!K16+Лист2!E14+Лист2!G14+Лист2!I14+Лист3!E14+Лист3!G14+Лист3!I14+Лист3!K14+Лист3!M14</f>
        <v>0</v>
      </c>
      <c r="O14" s="41"/>
      <c r="P14" s="41"/>
      <c r="Q14" s="41"/>
      <c r="R14" s="41"/>
      <c r="S14" s="42"/>
    </row>
    <row r="15" spans="1:19" ht="17.25" customHeight="1">
      <c r="A15" s="1"/>
      <c r="B15" s="18">
        <v>11</v>
      </c>
      <c r="C15" s="50" t="s">
        <v>39</v>
      </c>
      <c r="D15" s="68">
        <v>0</v>
      </c>
      <c r="E15" s="63">
        <f t="shared" si="0"/>
        <v>0</v>
      </c>
      <c r="F15" s="46">
        <v>0</v>
      </c>
      <c r="G15" s="63">
        <f t="shared" si="1"/>
        <v>0</v>
      </c>
      <c r="H15" s="46">
        <v>0</v>
      </c>
      <c r="I15" s="64">
        <f t="shared" si="2"/>
        <v>0</v>
      </c>
      <c r="J15" s="46">
        <v>0</v>
      </c>
      <c r="K15" s="63">
        <f t="shared" si="3"/>
        <v>0</v>
      </c>
      <c r="L15" s="46">
        <v>0</v>
      </c>
      <c r="M15" s="73">
        <f t="shared" si="4"/>
        <v>0</v>
      </c>
      <c r="N15" s="26">
        <f>Лист1!E17+Лист1!G17+Лист1!I17+Лист1!K17+Лист2!E15+Лист2!G15+Лист2!I15+Лист3!E15+Лист3!G15+Лист3!I15+Лист3!K15+Лист3!M15</f>
        <v>0</v>
      </c>
      <c r="O15" s="41"/>
      <c r="P15" s="41"/>
      <c r="Q15" s="41"/>
      <c r="R15" s="41"/>
      <c r="S15" s="42"/>
    </row>
    <row r="16" spans="1:19" ht="17.25" customHeight="1">
      <c r="A16" s="1"/>
      <c r="B16" s="18">
        <v>12</v>
      </c>
      <c r="C16" s="50" t="s">
        <v>38</v>
      </c>
      <c r="D16" s="68">
        <v>0</v>
      </c>
      <c r="E16" s="63">
        <f t="shared" si="0"/>
        <v>0</v>
      </c>
      <c r="F16" s="46">
        <v>0</v>
      </c>
      <c r="G16" s="63">
        <f t="shared" si="1"/>
        <v>0</v>
      </c>
      <c r="H16" s="46">
        <v>0</v>
      </c>
      <c r="I16" s="64">
        <f t="shared" si="2"/>
        <v>0</v>
      </c>
      <c r="J16" s="46">
        <v>0</v>
      </c>
      <c r="K16" s="63">
        <f t="shared" si="3"/>
        <v>0</v>
      </c>
      <c r="L16" s="46">
        <v>0</v>
      </c>
      <c r="M16" s="73">
        <f t="shared" si="4"/>
        <v>0</v>
      </c>
      <c r="N16" s="26">
        <f>Лист1!E18+Лист1!G18+Лист1!I18+Лист1!K18+Лист2!E16+Лист2!G16+Лист2!I16+Лист3!E16+Лист3!G16+Лист3!I16+Лист3!K16+Лист3!M16</f>
        <v>0</v>
      </c>
      <c r="O16" s="41"/>
      <c r="P16" s="41"/>
      <c r="Q16" s="41"/>
      <c r="R16" s="41"/>
      <c r="S16" s="42"/>
    </row>
    <row r="17" spans="1:19" ht="17.25" customHeight="1">
      <c r="A17" s="1"/>
      <c r="B17" s="18">
        <v>13</v>
      </c>
      <c r="C17" s="52" t="s">
        <v>13</v>
      </c>
      <c r="D17" s="68">
        <v>0</v>
      </c>
      <c r="E17" s="63">
        <f t="shared" si="0"/>
        <v>0</v>
      </c>
      <c r="F17" s="46">
        <v>3</v>
      </c>
      <c r="G17" s="63">
        <f t="shared" si="1"/>
        <v>12732.75</v>
      </c>
      <c r="H17" s="46">
        <v>0</v>
      </c>
      <c r="I17" s="64">
        <f t="shared" si="2"/>
        <v>0</v>
      </c>
      <c r="J17" s="46">
        <v>4</v>
      </c>
      <c r="K17" s="63">
        <f t="shared" si="3"/>
        <v>3352.12</v>
      </c>
      <c r="L17" s="46">
        <v>20</v>
      </c>
      <c r="M17" s="73">
        <f t="shared" si="4"/>
        <v>73171.400000000009</v>
      </c>
      <c r="N17" s="26">
        <f>Лист1!E19+Лист1!G19+Лист1!I19+Лист1!K19+Лист2!E17+Лист2!G17+Лист2!I17+Лист3!E17+Лист3!G17+Лист3!I17+Лист3!K17+Лист3!M17</f>
        <v>687839.64</v>
      </c>
      <c r="O17" s="41"/>
      <c r="P17" s="41"/>
      <c r="Q17" s="41"/>
      <c r="R17" s="41"/>
      <c r="S17" s="42"/>
    </row>
    <row r="18" spans="1:19" ht="17.25" customHeight="1">
      <c r="A18" s="1"/>
      <c r="B18" s="18">
        <v>14</v>
      </c>
      <c r="C18" s="50" t="s">
        <v>14</v>
      </c>
      <c r="D18" s="68">
        <v>0</v>
      </c>
      <c r="E18" s="63">
        <f t="shared" si="0"/>
        <v>0</v>
      </c>
      <c r="F18" s="46">
        <v>0</v>
      </c>
      <c r="G18" s="63">
        <f t="shared" si="1"/>
        <v>0</v>
      </c>
      <c r="H18" s="46">
        <v>0</v>
      </c>
      <c r="I18" s="64">
        <f t="shared" si="2"/>
        <v>0</v>
      </c>
      <c r="J18" s="46">
        <v>0</v>
      </c>
      <c r="K18" s="63">
        <f t="shared" si="3"/>
        <v>0</v>
      </c>
      <c r="L18" s="46">
        <v>0</v>
      </c>
      <c r="M18" s="73">
        <f t="shared" si="4"/>
        <v>0</v>
      </c>
      <c r="N18" s="26">
        <f>Лист1!E20+Лист1!G20+Лист1!I20+Лист1!K20+Лист2!E18+Лист2!G18+Лист2!I18+Лист3!E18+Лист3!G18+Лист3!I18+Лист3!K18+Лист3!M18</f>
        <v>0</v>
      </c>
      <c r="O18" s="41"/>
      <c r="P18" s="41"/>
      <c r="Q18" s="41"/>
      <c r="R18" s="41"/>
      <c r="S18" s="42"/>
    </row>
    <row r="19" spans="1:19" ht="15" customHeight="1">
      <c r="A19" s="1"/>
      <c r="B19" s="18">
        <v>15</v>
      </c>
      <c r="C19" s="50" t="s">
        <v>15</v>
      </c>
      <c r="D19" s="68">
        <v>0</v>
      </c>
      <c r="E19" s="63">
        <f t="shared" si="0"/>
        <v>0</v>
      </c>
      <c r="F19" s="46">
        <v>0</v>
      </c>
      <c r="G19" s="63">
        <f t="shared" si="1"/>
        <v>0</v>
      </c>
      <c r="H19" s="46">
        <v>0</v>
      </c>
      <c r="I19" s="64">
        <f t="shared" si="2"/>
        <v>0</v>
      </c>
      <c r="J19" s="46">
        <v>2</v>
      </c>
      <c r="K19" s="63">
        <f t="shared" si="3"/>
        <v>1676.06</v>
      </c>
      <c r="L19" s="46">
        <v>0</v>
      </c>
      <c r="M19" s="73">
        <f t="shared" si="4"/>
        <v>0</v>
      </c>
      <c r="N19" s="26">
        <f>Лист1!E21+Лист1!G21+Лист1!I21+Лист1!K21+Лист2!E19+Лист2!G19+Лист2!I19+Лист3!E19+Лист3!G19+Лист3!I19+Лист3!K19+Лист3!M19</f>
        <v>687060.3</v>
      </c>
      <c r="O19" s="41"/>
      <c r="P19" s="41"/>
      <c r="Q19" s="41"/>
      <c r="R19" s="41"/>
      <c r="S19" s="42"/>
    </row>
    <row r="20" spans="1:19" ht="17.25" customHeight="1">
      <c r="A20" s="1"/>
      <c r="B20" s="18">
        <v>16</v>
      </c>
      <c r="C20" s="50" t="s">
        <v>16</v>
      </c>
      <c r="D20" s="68">
        <v>0</v>
      </c>
      <c r="E20" s="63">
        <f t="shared" si="0"/>
        <v>0</v>
      </c>
      <c r="F20" s="46">
        <v>0</v>
      </c>
      <c r="G20" s="63">
        <f t="shared" si="1"/>
        <v>0</v>
      </c>
      <c r="H20" s="46">
        <v>0</v>
      </c>
      <c r="I20" s="64">
        <f t="shared" si="2"/>
        <v>0</v>
      </c>
      <c r="J20" s="46">
        <v>0</v>
      </c>
      <c r="K20" s="63">
        <f t="shared" si="3"/>
        <v>0</v>
      </c>
      <c r="L20" s="46">
        <v>0</v>
      </c>
      <c r="M20" s="73">
        <f t="shared" si="4"/>
        <v>0</v>
      </c>
      <c r="N20" s="26">
        <f>Лист1!E22+Лист1!G22+Лист1!I22+Лист1!K22+Лист2!E20+Лист2!G20+Лист2!I20+Лист3!E20+Лист3!G20+Лист3!I20+Лист3!K20+Лист3!M20</f>
        <v>0</v>
      </c>
      <c r="O20" s="41"/>
      <c r="P20" s="41"/>
      <c r="Q20" s="41"/>
      <c r="R20" s="41"/>
      <c r="S20" s="42"/>
    </row>
    <row r="21" spans="1:19" ht="17.25" customHeight="1">
      <c r="A21" s="1"/>
      <c r="B21" s="18">
        <v>17</v>
      </c>
      <c r="C21" s="50" t="s">
        <v>17</v>
      </c>
      <c r="D21" s="68">
        <v>0</v>
      </c>
      <c r="E21" s="63">
        <f t="shared" si="0"/>
        <v>0</v>
      </c>
      <c r="F21" s="46">
        <v>0</v>
      </c>
      <c r="G21" s="63">
        <f t="shared" si="1"/>
        <v>0</v>
      </c>
      <c r="H21" s="46">
        <v>0</v>
      </c>
      <c r="I21" s="64">
        <f t="shared" si="2"/>
        <v>0</v>
      </c>
      <c r="J21" s="46">
        <v>0</v>
      </c>
      <c r="K21" s="63">
        <f t="shared" si="3"/>
        <v>0</v>
      </c>
      <c r="L21" s="46">
        <v>0</v>
      </c>
      <c r="M21" s="73">
        <f t="shared" si="4"/>
        <v>0</v>
      </c>
      <c r="N21" s="26">
        <f>Лист1!E23+Лист1!G23+Лист1!I23+Лист1!K23+Лист2!E21+Лист2!G21+Лист2!I21+Лист3!E21+Лист3!G21+Лист3!I21+Лист3!K21+Лист3!M21</f>
        <v>0</v>
      </c>
      <c r="O21" s="41"/>
      <c r="P21" s="41"/>
      <c r="Q21" s="41"/>
      <c r="R21" s="41"/>
      <c r="S21" s="42"/>
    </row>
    <row r="22" spans="1:19" ht="17.25" customHeight="1">
      <c r="A22" s="1"/>
      <c r="B22" s="18">
        <v>18</v>
      </c>
      <c r="C22" s="50" t="s">
        <v>18</v>
      </c>
      <c r="D22" s="68">
        <v>5</v>
      </c>
      <c r="E22" s="63">
        <f t="shared" si="0"/>
        <v>18920</v>
      </c>
      <c r="F22" s="46">
        <v>0</v>
      </c>
      <c r="G22" s="63">
        <f t="shared" si="1"/>
        <v>0</v>
      </c>
      <c r="H22" s="46">
        <v>0</v>
      </c>
      <c r="I22" s="64">
        <f t="shared" si="2"/>
        <v>0</v>
      </c>
      <c r="J22" s="46">
        <v>0</v>
      </c>
      <c r="K22" s="63">
        <f t="shared" si="3"/>
        <v>0</v>
      </c>
      <c r="L22" s="46">
        <v>0</v>
      </c>
      <c r="M22" s="73">
        <f t="shared" si="4"/>
        <v>0</v>
      </c>
      <c r="N22" s="26">
        <f>Лист1!E24+Лист1!G24+Лист1!I24+Лист1!K24+Лист2!E22+Лист2!G22+Лист2!I22+Лист3!E22+Лист3!G22+Лист3!I22+Лист3!K22+Лист3!M22</f>
        <v>370716.92</v>
      </c>
      <c r="O22" s="41"/>
      <c r="P22" s="41"/>
      <c r="Q22" s="41"/>
      <c r="R22" s="41"/>
      <c r="S22" s="42"/>
    </row>
    <row r="23" spans="1:19" ht="17.25" customHeight="1">
      <c r="A23" s="1"/>
      <c r="B23" s="18">
        <v>19</v>
      </c>
      <c r="C23" s="50" t="s">
        <v>19</v>
      </c>
      <c r="D23" s="68">
        <v>0</v>
      </c>
      <c r="E23" s="63">
        <f t="shared" si="0"/>
        <v>0</v>
      </c>
      <c r="F23" s="46">
        <v>0</v>
      </c>
      <c r="G23" s="63">
        <f t="shared" si="1"/>
        <v>0</v>
      </c>
      <c r="H23" s="46">
        <v>0</v>
      </c>
      <c r="I23" s="64">
        <f t="shared" si="2"/>
        <v>0</v>
      </c>
      <c r="J23" s="46">
        <v>0</v>
      </c>
      <c r="K23" s="63">
        <f t="shared" si="3"/>
        <v>0</v>
      </c>
      <c r="L23" s="46">
        <v>0</v>
      </c>
      <c r="M23" s="73">
        <f t="shared" si="4"/>
        <v>0</v>
      </c>
      <c r="N23" s="26">
        <f>Лист1!E25+Лист1!G25+Лист1!I25+Лист1!K25+Лист2!E23+Лист2!G23+Лист2!I23+Лист3!E23+Лист3!G23+Лист3!I23+Лист3!K23+Лист3!M23</f>
        <v>402942.07999999996</v>
      </c>
      <c r="O23" s="41"/>
      <c r="P23" s="41"/>
      <c r="Q23" s="41"/>
      <c r="R23" s="41"/>
      <c r="S23" s="42"/>
    </row>
    <row r="24" spans="1:19" ht="17.25" customHeight="1">
      <c r="A24" s="1"/>
      <c r="B24" s="18">
        <v>20</v>
      </c>
      <c r="C24" s="50" t="s">
        <v>37</v>
      </c>
      <c r="D24" s="68">
        <v>0</v>
      </c>
      <c r="E24" s="63">
        <f t="shared" si="0"/>
        <v>0</v>
      </c>
      <c r="F24" s="46">
        <v>0</v>
      </c>
      <c r="G24" s="63">
        <f t="shared" si="1"/>
        <v>0</v>
      </c>
      <c r="H24" s="46">
        <v>0</v>
      </c>
      <c r="I24" s="64">
        <f t="shared" si="2"/>
        <v>0</v>
      </c>
      <c r="J24" s="46">
        <v>0</v>
      </c>
      <c r="K24" s="63">
        <f t="shared" si="3"/>
        <v>0</v>
      </c>
      <c r="L24" s="46">
        <v>0</v>
      </c>
      <c r="M24" s="73">
        <f t="shared" si="4"/>
        <v>0</v>
      </c>
      <c r="N24" s="26">
        <f>Лист1!E26+Лист1!G26+Лист1!I26+Лист1!K26+Лист2!E24+Лист2!G24+Лист2!I24+Лист3!E24+Лист3!G24+Лист3!I24+Лист3!K24+Лист3!M24</f>
        <v>0</v>
      </c>
      <c r="O24" s="41"/>
      <c r="P24" s="41"/>
      <c r="Q24" s="41"/>
      <c r="R24" s="41"/>
      <c r="S24" s="42"/>
    </row>
    <row r="25" spans="1:19" ht="17.25" customHeight="1">
      <c r="A25" s="1"/>
      <c r="B25" s="18">
        <v>21</v>
      </c>
      <c r="C25" s="50" t="s">
        <v>20</v>
      </c>
      <c r="D25" s="68">
        <v>0</v>
      </c>
      <c r="E25" s="63">
        <f t="shared" si="0"/>
        <v>0</v>
      </c>
      <c r="F25" s="46">
        <v>0</v>
      </c>
      <c r="G25" s="63">
        <f t="shared" si="1"/>
        <v>0</v>
      </c>
      <c r="H25" s="46">
        <v>0</v>
      </c>
      <c r="I25" s="64">
        <f t="shared" si="2"/>
        <v>0</v>
      </c>
      <c r="J25" s="46">
        <v>5</v>
      </c>
      <c r="K25" s="63">
        <f t="shared" si="3"/>
        <v>4190.1499999999996</v>
      </c>
      <c r="L25" s="46">
        <v>0</v>
      </c>
      <c r="M25" s="73">
        <f t="shared" si="4"/>
        <v>0</v>
      </c>
      <c r="N25" s="26">
        <f>Лист1!E27+Лист1!G27+Лист1!I27+Лист1!K27+Лист2!E25+Лист2!G25+Лист2!I25+Лист3!E25+Лист3!G25+Лист3!I25+Лист3!K25+Лист3!M25</f>
        <v>1140274.3699999999</v>
      </c>
      <c r="O25" s="41"/>
      <c r="P25" s="41"/>
      <c r="Q25" s="41"/>
      <c r="R25" s="41"/>
      <c r="S25" s="42"/>
    </row>
    <row r="26" spans="1:19" ht="17.25" customHeight="1">
      <c r="A26" s="1"/>
      <c r="B26" s="18">
        <v>22</v>
      </c>
      <c r="C26" s="50" t="s">
        <v>36</v>
      </c>
      <c r="D26" s="68">
        <v>0</v>
      </c>
      <c r="E26" s="63">
        <f t="shared" si="0"/>
        <v>0</v>
      </c>
      <c r="F26" s="46">
        <v>0</v>
      </c>
      <c r="G26" s="63">
        <f t="shared" si="1"/>
        <v>0</v>
      </c>
      <c r="H26" s="46">
        <v>0</v>
      </c>
      <c r="I26" s="64">
        <f t="shared" si="2"/>
        <v>0</v>
      </c>
      <c r="J26" s="46">
        <v>0</v>
      </c>
      <c r="K26" s="63">
        <f t="shared" si="3"/>
        <v>0</v>
      </c>
      <c r="L26" s="46">
        <v>0</v>
      </c>
      <c r="M26" s="73">
        <f t="shared" si="4"/>
        <v>0</v>
      </c>
      <c r="N26" s="26">
        <f>Лист1!E28+Лист1!G28+Лист1!I28+Лист1!K28+Лист2!E26+Лист2!G26+Лист2!I26+Лист3!E26+Лист3!G26+Лист3!I26+Лист3!K26+Лист3!M26</f>
        <v>0</v>
      </c>
      <c r="O26" s="41"/>
      <c r="P26" s="41"/>
      <c r="Q26" s="41"/>
      <c r="R26" s="41"/>
      <c r="S26" s="42"/>
    </row>
    <row r="27" spans="1:19" ht="17.25" customHeight="1">
      <c r="A27" s="1"/>
      <c r="B27" s="18">
        <v>23</v>
      </c>
      <c r="C27" s="50" t="s">
        <v>21</v>
      </c>
      <c r="D27" s="68">
        <v>5</v>
      </c>
      <c r="E27" s="63">
        <f>D27*3784</f>
        <v>18920</v>
      </c>
      <c r="F27" s="46">
        <v>0</v>
      </c>
      <c r="G27" s="63">
        <f t="shared" ref="G27:G33" si="5">F27*4244.25</f>
        <v>0</v>
      </c>
      <c r="H27" s="46">
        <v>0</v>
      </c>
      <c r="I27" s="64">
        <f t="shared" ref="I27:I33" si="6">H27*37091.7</f>
        <v>0</v>
      </c>
      <c r="J27" s="46">
        <v>0</v>
      </c>
      <c r="K27" s="63">
        <f t="shared" ref="K27:K33" si="7">J27*838.03</f>
        <v>0</v>
      </c>
      <c r="L27" s="46">
        <v>0</v>
      </c>
      <c r="M27" s="73">
        <f t="shared" ref="M27:M33" si="8">L27*3658.57</f>
        <v>0</v>
      </c>
      <c r="N27" s="26">
        <f>Лист1!E29+Лист1!G29+Лист1!I29+Лист1!K29+Лист2!E27+Лист2!G27+Лист2!I27+Лист3!E27+Лист3!G27+Лист3!I27+Лист3!K27+Лист3!M27</f>
        <v>1114691</v>
      </c>
      <c r="O27" s="41"/>
      <c r="P27" s="41"/>
      <c r="Q27" s="41"/>
      <c r="R27" s="41"/>
      <c r="S27" s="42"/>
    </row>
    <row r="28" spans="1:19" ht="17.25" customHeight="1">
      <c r="A28" s="1"/>
      <c r="B28" s="18">
        <v>24</v>
      </c>
      <c r="C28" s="50" t="s">
        <v>22</v>
      </c>
      <c r="D28" s="68">
        <v>0</v>
      </c>
      <c r="E28" s="63">
        <f>D28*3784</f>
        <v>0</v>
      </c>
      <c r="F28" s="46">
        <v>0</v>
      </c>
      <c r="G28" s="63">
        <f t="shared" si="5"/>
        <v>0</v>
      </c>
      <c r="H28" s="46">
        <v>0</v>
      </c>
      <c r="I28" s="64">
        <f t="shared" si="6"/>
        <v>0</v>
      </c>
      <c r="J28" s="46">
        <v>0</v>
      </c>
      <c r="K28" s="63">
        <f t="shared" si="7"/>
        <v>0</v>
      </c>
      <c r="L28" s="46">
        <v>0</v>
      </c>
      <c r="M28" s="73">
        <f t="shared" si="8"/>
        <v>0</v>
      </c>
      <c r="N28" s="26">
        <f>Лист1!E30+Лист1!G30+Лист1!I30+Лист1!K30+Лист2!E28+Лист2!G28+Лист2!I28+Лист3!E28+Лист3!G28+Лист3!I28+Лист3!K28+Лист3!M28</f>
        <v>0</v>
      </c>
      <c r="O28" s="41"/>
      <c r="P28" s="41"/>
      <c r="Q28" s="41"/>
      <c r="R28" s="41"/>
      <c r="S28" s="42"/>
    </row>
    <row r="29" spans="1:19" ht="17.25" customHeight="1">
      <c r="A29" s="1"/>
      <c r="B29" s="18">
        <v>25</v>
      </c>
      <c r="C29" s="50" t="s">
        <v>35</v>
      </c>
      <c r="D29" s="68">
        <v>0</v>
      </c>
      <c r="E29" s="63">
        <f t="shared" ref="E29" si="9">D29*3784</f>
        <v>0</v>
      </c>
      <c r="F29" s="46">
        <v>0</v>
      </c>
      <c r="G29" s="63">
        <f t="shared" si="5"/>
        <v>0</v>
      </c>
      <c r="H29" s="46">
        <v>0</v>
      </c>
      <c r="I29" s="64">
        <f t="shared" si="6"/>
        <v>0</v>
      </c>
      <c r="J29" s="46">
        <v>0</v>
      </c>
      <c r="K29" s="63">
        <f t="shared" si="7"/>
        <v>0</v>
      </c>
      <c r="L29" s="46">
        <v>0</v>
      </c>
      <c r="M29" s="73">
        <f t="shared" si="8"/>
        <v>0</v>
      </c>
      <c r="N29" s="26">
        <f>Лист1!E31+Лист1!G31+Лист1!I31+Лист1!K31+Лист2!E29+Лист2!G29+Лист2!I29+Лист3!E29+Лист3!G29+Лист3!I29+Лист3!K29+Лист3!M29</f>
        <v>0</v>
      </c>
      <c r="O29" s="41"/>
      <c r="P29" s="41"/>
      <c r="Q29" s="41"/>
      <c r="R29" s="41"/>
      <c r="S29" s="42"/>
    </row>
    <row r="30" spans="1:19" ht="56.25" customHeight="1">
      <c r="A30" s="1"/>
      <c r="B30" s="18">
        <v>26</v>
      </c>
      <c r="C30" s="50" t="s">
        <v>23</v>
      </c>
      <c r="D30" s="68">
        <v>0</v>
      </c>
      <c r="E30" s="63">
        <f>D30*3784</f>
        <v>0</v>
      </c>
      <c r="F30" s="46">
        <v>0</v>
      </c>
      <c r="G30" s="63">
        <f t="shared" si="5"/>
        <v>0</v>
      </c>
      <c r="H30" s="46">
        <v>0</v>
      </c>
      <c r="I30" s="64">
        <f t="shared" si="6"/>
        <v>0</v>
      </c>
      <c r="J30" s="46">
        <v>0</v>
      </c>
      <c r="K30" s="63">
        <f t="shared" si="7"/>
        <v>0</v>
      </c>
      <c r="L30" s="46">
        <v>0</v>
      </c>
      <c r="M30" s="73">
        <f t="shared" si="8"/>
        <v>0</v>
      </c>
      <c r="N30" s="26">
        <f>Лист1!E32+Лист1!G32+Лист1!I32+Лист1!K32+Лист2!E30+Лист2!G30+Лист2!I30+Лист3!E30+Лист3!G30+Лист3!I30+Лист3!K30+Лист3!M30</f>
        <v>99161.44</v>
      </c>
      <c r="O30" s="41"/>
      <c r="P30" s="41"/>
      <c r="Q30" s="41"/>
      <c r="R30" s="41"/>
      <c r="S30" s="42"/>
    </row>
    <row r="31" spans="1:19" ht="17.25" customHeight="1">
      <c r="A31" s="1"/>
      <c r="B31" s="18">
        <v>27</v>
      </c>
      <c r="C31" s="50" t="s">
        <v>24</v>
      </c>
      <c r="D31" s="68">
        <v>0</v>
      </c>
      <c r="E31" s="63">
        <f>D31*3784</f>
        <v>0</v>
      </c>
      <c r="F31" s="46">
        <v>0</v>
      </c>
      <c r="G31" s="63">
        <f t="shared" si="5"/>
        <v>0</v>
      </c>
      <c r="H31" s="46">
        <v>0</v>
      </c>
      <c r="I31" s="64">
        <f t="shared" si="6"/>
        <v>0</v>
      </c>
      <c r="J31" s="46">
        <v>0</v>
      </c>
      <c r="K31" s="63">
        <f t="shared" si="7"/>
        <v>0</v>
      </c>
      <c r="L31" s="46">
        <v>0</v>
      </c>
      <c r="M31" s="73">
        <f t="shared" si="8"/>
        <v>0</v>
      </c>
      <c r="N31" s="26">
        <f>Лист1!E33+Лист1!G33+Лист1!I33+Лист1!K33+Лист2!E31+Лист2!G31+Лист2!I31+Лист3!E31+Лист3!G31+Лист3!I31+Лист3!K31+Лист3!M31</f>
        <v>0</v>
      </c>
      <c r="O31" s="41"/>
      <c r="P31" s="41"/>
      <c r="Q31" s="41"/>
      <c r="R31" s="41"/>
      <c r="S31" s="42"/>
    </row>
    <row r="32" spans="1:19" ht="17.25" customHeight="1">
      <c r="A32" s="1"/>
      <c r="B32" s="18">
        <v>28</v>
      </c>
      <c r="C32" s="50" t="s">
        <v>26</v>
      </c>
      <c r="D32" s="68">
        <v>0</v>
      </c>
      <c r="E32" s="63">
        <f>D32*3784</f>
        <v>0</v>
      </c>
      <c r="F32" s="46">
        <v>0</v>
      </c>
      <c r="G32" s="63">
        <f t="shared" si="5"/>
        <v>0</v>
      </c>
      <c r="H32" s="46">
        <v>0</v>
      </c>
      <c r="I32" s="64">
        <f t="shared" si="6"/>
        <v>0</v>
      </c>
      <c r="J32" s="46">
        <v>2</v>
      </c>
      <c r="K32" s="63">
        <f t="shared" si="7"/>
        <v>1676.06</v>
      </c>
      <c r="L32" s="46">
        <v>0</v>
      </c>
      <c r="M32" s="73">
        <f t="shared" si="8"/>
        <v>0</v>
      </c>
      <c r="N32" s="26">
        <f>Лист1!E34+Лист1!G34+Лист1!I34+Лист1!K34+Лист2!E32+Лист2!G32+Лист2!I32+Лист3!E32+Лист3!G32+Лист3!I32+Лист3!K32+Лист3!M32</f>
        <v>344942.36000000004</v>
      </c>
      <c r="O32" s="41"/>
      <c r="P32" s="41"/>
      <c r="Q32" s="41"/>
      <c r="R32" s="41"/>
      <c r="S32" s="42"/>
    </row>
    <row r="33" spans="1:19" ht="18.649999999999999" customHeight="1" thickBot="1">
      <c r="A33" s="1"/>
      <c r="B33" s="18">
        <v>29</v>
      </c>
      <c r="C33" s="53" t="s">
        <v>27</v>
      </c>
      <c r="D33" s="69">
        <v>0</v>
      </c>
      <c r="E33" s="71">
        <f>D33*3784</f>
        <v>0</v>
      </c>
      <c r="F33" s="47">
        <v>0</v>
      </c>
      <c r="G33" s="71">
        <f t="shared" si="5"/>
        <v>0</v>
      </c>
      <c r="H33" s="47">
        <v>0</v>
      </c>
      <c r="I33" s="72">
        <f t="shared" si="6"/>
        <v>0</v>
      </c>
      <c r="J33" s="47">
        <v>0</v>
      </c>
      <c r="K33" s="71">
        <f t="shared" si="7"/>
        <v>0</v>
      </c>
      <c r="L33" s="47">
        <v>0</v>
      </c>
      <c r="M33" s="74">
        <f t="shared" si="8"/>
        <v>0</v>
      </c>
      <c r="N33" s="76">
        <f>Лист1!E35+Лист1!G35+Лист1!I35+Лист1!K35+Лист2!E33+Лист2!G33+Лист2!I33+Лист3!E33+Лист3!G33+Лист3!I33+Лист3!K33+Лист3!M33</f>
        <v>0</v>
      </c>
      <c r="O33" s="41"/>
      <c r="P33" s="41"/>
      <c r="Q33" s="41"/>
      <c r="R33" s="41"/>
      <c r="S33" s="42"/>
    </row>
    <row r="34" spans="1:19" ht="27.75" customHeight="1" thickBot="1">
      <c r="A34" s="6"/>
      <c r="B34" s="81" t="s">
        <v>25</v>
      </c>
      <c r="C34" s="106"/>
      <c r="D34" s="70">
        <f>SUM(SUM(D5:D33))</f>
        <v>14</v>
      </c>
      <c r="E34" s="28">
        <f>SUM(E5:E33)</f>
        <v>52976</v>
      </c>
      <c r="F34" s="48">
        <f>SUM(SUM(F5:F33))</f>
        <v>51</v>
      </c>
      <c r="G34" s="28">
        <f t="shared" ref="G34:M34" si="10">SUM(G5:G33)</f>
        <v>216456.75</v>
      </c>
      <c r="H34" s="48">
        <f>SUM(SUM(H5:H33))</f>
        <v>5</v>
      </c>
      <c r="I34" s="28">
        <f t="shared" si="10"/>
        <v>185458.5</v>
      </c>
      <c r="J34" s="48">
        <f>SUM(SUM(J5:J33))</f>
        <v>39</v>
      </c>
      <c r="K34" s="28">
        <f t="shared" si="10"/>
        <v>32683.170000000002</v>
      </c>
      <c r="L34" s="48">
        <f>SUM(SUM(L5:L33))</f>
        <v>67</v>
      </c>
      <c r="M34" s="24">
        <f t="shared" si="10"/>
        <v>245124.19</v>
      </c>
      <c r="N34" s="77">
        <f>SUM(SUM(N5:N33))</f>
        <v>10516763.709999999</v>
      </c>
      <c r="O34" s="41"/>
      <c r="P34" s="41"/>
      <c r="Q34" s="41"/>
      <c r="R34" s="41"/>
      <c r="S34" s="42"/>
    </row>
    <row r="35" spans="1:19" ht="21" customHeight="1">
      <c r="A35" s="6"/>
      <c r="B35" s="6"/>
      <c r="C35" s="7"/>
      <c r="D35" s="22"/>
      <c r="E35" s="22"/>
      <c r="F35" s="7"/>
      <c r="G35" s="22"/>
      <c r="H35" s="7"/>
      <c r="I35" s="22"/>
      <c r="J35" s="7"/>
      <c r="K35" s="22"/>
      <c r="L35" s="7"/>
      <c r="M35" s="22"/>
      <c r="N35" s="14"/>
    </row>
    <row r="36" spans="1:19" ht="17.25" customHeight="1">
      <c r="A36" s="8"/>
      <c r="B36" s="8"/>
      <c r="C36" s="9"/>
      <c r="D36" s="9"/>
      <c r="E36" s="9"/>
      <c r="F36" s="9"/>
      <c r="G36" s="9"/>
      <c r="H36" s="9"/>
      <c r="I36" s="9"/>
      <c r="J36" s="9"/>
      <c r="K36" s="9"/>
      <c r="L36" s="9"/>
      <c r="M36" s="9"/>
      <c r="N36" s="10"/>
    </row>
    <row r="37" spans="1:19" s="21" customFormat="1" ht="87" customHeight="1">
      <c r="A37" s="19"/>
      <c r="B37" s="83" t="s">
        <v>33</v>
      </c>
      <c r="C37" s="84"/>
      <c r="D37" s="27"/>
      <c r="E37" s="27"/>
      <c r="F37" s="27"/>
      <c r="G37" s="27"/>
      <c r="H37" s="27"/>
      <c r="I37" s="27"/>
      <c r="J37" s="27"/>
      <c r="K37" s="27"/>
      <c r="L37" s="27"/>
      <c r="M37" s="27"/>
      <c r="N37" s="20" t="s">
        <v>32</v>
      </c>
    </row>
    <row r="38" spans="1:19" ht="14.25" customHeight="1"/>
    <row r="39" spans="1:19" ht="14.25" customHeight="1"/>
    <row r="40" spans="1:19" ht="14.25" customHeight="1"/>
    <row r="41" spans="1:19" ht="14.25" customHeight="1"/>
    <row r="42" spans="1:19" ht="14.25" customHeight="1"/>
    <row r="43" spans="1:19" ht="14.25" customHeight="1"/>
    <row r="44" spans="1:19" ht="14.25" customHeight="1"/>
    <row r="45" spans="1:19" ht="14.25" customHeight="1"/>
    <row r="46" spans="1:19" ht="14.25" customHeight="1"/>
    <row r="47" spans="1:19" ht="14.25" customHeight="1"/>
    <row r="48" spans="1: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10">
    <mergeCell ref="N2:N3"/>
    <mergeCell ref="B34:C34"/>
    <mergeCell ref="B37:C37"/>
    <mergeCell ref="B2:B3"/>
    <mergeCell ref="C2:C3"/>
    <mergeCell ref="H2:I2"/>
    <mergeCell ref="J2:K2"/>
    <mergeCell ref="L2:M2"/>
    <mergeCell ref="F2:G2"/>
    <mergeCell ref="D2:E2"/>
  </mergeCells>
  <pageMargins left="0.7" right="0.7" top="0.75" bottom="0.75" header="0" footer="0"/>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Лист1</vt:lpstr>
      <vt:lpstr>Лист2</vt:lpstr>
      <vt:lpstr>Лист3</vt:lpstr>
      <vt:lpstr>Лист1!Область_друку</vt:lpstr>
      <vt:lpstr>Лист2!Область_друку</vt:lpstr>
      <vt:lpstr>Лист3!Область_друку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2023-10-06T13:09:19Z</cp:lastPrinted>
  <dcterms:created xsi:type="dcterms:W3CDTF">2021-10-04T14:21:04Z</dcterms:created>
  <dcterms:modified xsi:type="dcterms:W3CDTF">2024-02-16T07:35:17Z</dcterms:modified>
</cp:coreProperties>
</file>