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19.02.2024\"/>
    </mc:Choice>
  </mc:AlternateContent>
  <xr:revisionPtr revIDLastSave="0" documentId="13_ncr:1_{EF141525-676B-424C-A24E-3287C93C6435}"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Розподіл!$A$1:$AB$35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mHRZSVZpPMcKPZTi5kQas7YsvqPbBzZo5y9O6gcMEo="/>
    </ext>
  </extLst>
</workbook>
</file>

<file path=xl/calcChain.xml><?xml version="1.0" encoding="utf-8"?>
<calcChain xmlns="http://schemas.openxmlformats.org/spreadsheetml/2006/main">
  <c r="W30" i="1" l="1"/>
  <c r="W8" i="1"/>
  <c r="W16" i="1"/>
  <c r="R24" i="1"/>
  <c r="R30" i="1"/>
  <c r="R16" i="1"/>
  <c r="G12" i="1"/>
  <c r="G8" i="1"/>
  <c r="G26" i="1"/>
  <c r="G16" i="1"/>
  <c r="O7" i="1"/>
  <c r="O8" i="1"/>
  <c r="O9" i="1"/>
  <c r="O10" i="1"/>
  <c r="O11" i="1"/>
  <c r="O12" i="1"/>
  <c r="O13" i="1"/>
  <c r="O14" i="1"/>
  <c r="O15" i="1"/>
  <c r="O16" i="1"/>
  <c r="O17" i="1"/>
  <c r="O18" i="1"/>
  <c r="O19" i="1"/>
  <c r="O20" i="1"/>
  <c r="O21" i="1"/>
  <c r="O22" i="1"/>
  <c r="O23" i="1"/>
  <c r="O24" i="1"/>
  <c r="O25" i="1"/>
  <c r="O26" i="1"/>
  <c r="O27" i="1"/>
  <c r="O28" i="1"/>
  <c r="O29" i="1"/>
  <c r="O30" i="1"/>
  <c r="O31" i="1"/>
  <c r="O6" i="1"/>
  <c r="L7" i="1"/>
  <c r="L8" i="1"/>
  <c r="L9" i="1"/>
  <c r="L10" i="1"/>
  <c r="L11" i="1"/>
  <c r="L12" i="1"/>
  <c r="L13" i="1"/>
  <c r="L14" i="1"/>
  <c r="L15" i="1"/>
  <c r="L16" i="1"/>
  <c r="L17" i="1"/>
  <c r="L18" i="1"/>
  <c r="L19" i="1"/>
  <c r="L20" i="1"/>
  <c r="L21" i="1"/>
  <c r="L22" i="1"/>
  <c r="L23" i="1"/>
  <c r="L24" i="1"/>
  <c r="L25" i="1"/>
  <c r="L26" i="1"/>
  <c r="L27" i="1"/>
  <c r="L28" i="1"/>
  <c r="L29" i="1"/>
  <c r="L30" i="1"/>
  <c r="L31" i="1"/>
  <c r="L6" i="1"/>
  <c r="M32" i="1"/>
  <c r="N31" i="1"/>
  <c r="N30" i="1"/>
  <c r="N29" i="1"/>
  <c r="N28" i="1"/>
  <c r="N27" i="1"/>
  <c r="N26" i="1"/>
  <c r="N25" i="1"/>
  <c r="N24" i="1"/>
  <c r="N23" i="1"/>
  <c r="N22" i="1"/>
  <c r="N21" i="1"/>
  <c r="N20" i="1"/>
  <c r="N19" i="1"/>
  <c r="N18" i="1"/>
  <c r="N17" i="1"/>
  <c r="N16" i="1"/>
  <c r="N15" i="1"/>
  <c r="N14" i="1"/>
  <c r="N13" i="1"/>
  <c r="N12" i="1"/>
  <c r="N11" i="1"/>
  <c r="N10" i="1"/>
  <c r="N9" i="1"/>
  <c r="N8" i="1"/>
  <c r="N7" i="1"/>
  <c r="N6" i="1"/>
  <c r="X6" i="1"/>
  <c r="Y32" i="1"/>
  <c r="AA31" i="1"/>
  <c r="Z31" i="1"/>
  <c r="X31" i="1"/>
  <c r="AA30" i="1"/>
  <c r="Z30" i="1"/>
  <c r="X30" i="1"/>
  <c r="AA29" i="1"/>
  <c r="Z29" i="1"/>
  <c r="X29" i="1"/>
  <c r="AA28" i="1"/>
  <c r="Z28" i="1"/>
  <c r="X28" i="1"/>
  <c r="AA27" i="1"/>
  <c r="Z27" i="1"/>
  <c r="X27" i="1"/>
  <c r="AA26" i="1"/>
  <c r="Z26" i="1"/>
  <c r="X26" i="1"/>
  <c r="AA25" i="1"/>
  <c r="Z25" i="1"/>
  <c r="X25" i="1"/>
  <c r="AA24" i="1"/>
  <c r="Z24" i="1"/>
  <c r="X24" i="1"/>
  <c r="AA23" i="1"/>
  <c r="Z23" i="1"/>
  <c r="X23" i="1"/>
  <c r="AA22" i="1"/>
  <c r="Z22" i="1"/>
  <c r="X22" i="1"/>
  <c r="AA21" i="1"/>
  <c r="Z21" i="1"/>
  <c r="X21" i="1"/>
  <c r="AA20" i="1"/>
  <c r="Z20" i="1"/>
  <c r="X20" i="1"/>
  <c r="AA19" i="1"/>
  <c r="Z19" i="1"/>
  <c r="X19" i="1"/>
  <c r="AA18" i="1"/>
  <c r="Z18" i="1"/>
  <c r="X18" i="1"/>
  <c r="AA17" i="1"/>
  <c r="Z17" i="1"/>
  <c r="X17" i="1"/>
  <c r="AA16" i="1"/>
  <c r="Z16" i="1"/>
  <c r="X16" i="1"/>
  <c r="AA15" i="1"/>
  <c r="Z15" i="1"/>
  <c r="X15" i="1"/>
  <c r="AA14" i="1"/>
  <c r="Z14" i="1"/>
  <c r="X14" i="1"/>
  <c r="AA13" i="1"/>
  <c r="Z13" i="1"/>
  <c r="X13" i="1"/>
  <c r="AA12" i="1"/>
  <c r="Z12" i="1"/>
  <c r="X12" i="1"/>
  <c r="AA11" i="1"/>
  <c r="Z11" i="1"/>
  <c r="X11" i="1"/>
  <c r="AA10" i="1"/>
  <c r="Z10" i="1"/>
  <c r="X10" i="1"/>
  <c r="AA9" i="1"/>
  <c r="Z9" i="1"/>
  <c r="X9" i="1"/>
  <c r="AA8" i="1"/>
  <c r="Z8" i="1"/>
  <c r="X8" i="1"/>
  <c r="AA7" i="1"/>
  <c r="Z7" i="1"/>
  <c r="X7" i="1"/>
  <c r="AA6" i="1"/>
  <c r="Z6" i="1"/>
  <c r="W32" i="1" l="1"/>
  <c r="X32" i="1"/>
  <c r="O32" i="1"/>
  <c r="N32" i="1"/>
  <c r="Z32" i="1"/>
  <c r="AA32" i="1"/>
  <c r="T32" i="1"/>
  <c r="R32" i="1"/>
  <c r="P32" i="1"/>
  <c r="J32" i="1"/>
  <c r="V31" i="1"/>
  <c r="U31" i="1"/>
  <c r="S31" i="1"/>
  <c r="Q31" i="1"/>
  <c r="K31" i="1"/>
  <c r="V30" i="1"/>
  <c r="U30" i="1"/>
  <c r="S30" i="1"/>
  <c r="Q30" i="1"/>
  <c r="K30" i="1"/>
  <c r="V29" i="1"/>
  <c r="U29" i="1"/>
  <c r="S29" i="1"/>
  <c r="Q29" i="1"/>
  <c r="K29" i="1"/>
  <c r="V28" i="1"/>
  <c r="U28" i="1"/>
  <c r="S28" i="1"/>
  <c r="Q28" i="1"/>
  <c r="K28" i="1"/>
  <c r="V27" i="1"/>
  <c r="U27" i="1"/>
  <c r="S27" i="1"/>
  <c r="Q27" i="1"/>
  <c r="K27" i="1"/>
  <c r="V26" i="1"/>
  <c r="U26" i="1"/>
  <c r="S26" i="1"/>
  <c r="Q26" i="1"/>
  <c r="K26" i="1"/>
  <c r="V25" i="1"/>
  <c r="U25" i="1"/>
  <c r="S25" i="1"/>
  <c r="Q25" i="1"/>
  <c r="K25" i="1"/>
  <c r="V24" i="1"/>
  <c r="U24" i="1"/>
  <c r="S24" i="1"/>
  <c r="Q24" i="1"/>
  <c r="K24" i="1"/>
  <c r="V23" i="1"/>
  <c r="U23" i="1"/>
  <c r="S23" i="1"/>
  <c r="Q23" i="1"/>
  <c r="K23" i="1"/>
  <c r="V22" i="1"/>
  <c r="U22" i="1"/>
  <c r="S22" i="1"/>
  <c r="Q22" i="1"/>
  <c r="K22" i="1"/>
  <c r="V21" i="1"/>
  <c r="U21" i="1"/>
  <c r="S21" i="1"/>
  <c r="Q21" i="1"/>
  <c r="K21" i="1"/>
  <c r="V20" i="1"/>
  <c r="U20" i="1"/>
  <c r="S20" i="1"/>
  <c r="Q20" i="1"/>
  <c r="K20" i="1"/>
  <c r="V19" i="1"/>
  <c r="U19" i="1"/>
  <c r="S19" i="1"/>
  <c r="Q19" i="1"/>
  <c r="K19" i="1"/>
  <c r="V18" i="1"/>
  <c r="U18" i="1"/>
  <c r="S18" i="1"/>
  <c r="Q18" i="1"/>
  <c r="K18" i="1"/>
  <c r="V17" i="1"/>
  <c r="U17" i="1"/>
  <c r="S17" i="1"/>
  <c r="Q17" i="1"/>
  <c r="K17" i="1"/>
  <c r="V16" i="1"/>
  <c r="U16" i="1"/>
  <c r="S16" i="1"/>
  <c r="Q16" i="1"/>
  <c r="K16" i="1"/>
  <c r="V15" i="1"/>
  <c r="U15" i="1"/>
  <c r="S15" i="1"/>
  <c r="Q15" i="1"/>
  <c r="K15" i="1"/>
  <c r="V14" i="1"/>
  <c r="U14" i="1"/>
  <c r="S14" i="1"/>
  <c r="Q14" i="1"/>
  <c r="K14" i="1"/>
  <c r="V13" i="1"/>
  <c r="U13" i="1"/>
  <c r="S13" i="1"/>
  <c r="Q13" i="1"/>
  <c r="K13" i="1"/>
  <c r="V12" i="1"/>
  <c r="U12" i="1"/>
  <c r="S12" i="1"/>
  <c r="Q12" i="1"/>
  <c r="K12" i="1"/>
  <c r="V11" i="1"/>
  <c r="U11" i="1"/>
  <c r="S11" i="1"/>
  <c r="Q11" i="1"/>
  <c r="K11" i="1"/>
  <c r="V10" i="1"/>
  <c r="U10" i="1"/>
  <c r="S10" i="1"/>
  <c r="Q10" i="1"/>
  <c r="K10" i="1"/>
  <c r="V9" i="1"/>
  <c r="U9" i="1"/>
  <c r="S9" i="1"/>
  <c r="Q9" i="1"/>
  <c r="K9" i="1"/>
  <c r="V8" i="1"/>
  <c r="U8" i="1"/>
  <c r="S8" i="1"/>
  <c r="Q8" i="1"/>
  <c r="K8" i="1"/>
  <c r="V7" i="1"/>
  <c r="U7" i="1"/>
  <c r="S7" i="1"/>
  <c r="Q7" i="1"/>
  <c r="K7" i="1"/>
  <c r="V6" i="1"/>
  <c r="U6" i="1"/>
  <c r="S6" i="1"/>
  <c r="Q6" i="1"/>
  <c r="K6" i="1"/>
  <c r="V32" i="1" l="1"/>
  <c r="S32" i="1"/>
  <c r="U32" i="1"/>
  <c r="K32" i="1"/>
  <c r="Q32" i="1"/>
  <c r="L32" i="1"/>
  <c r="G32" i="1"/>
  <c r="D32" i="1"/>
  <c r="I31" i="1"/>
  <c r="H31" i="1"/>
  <c r="F31" i="1"/>
  <c r="E31" i="1"/>
  <c r="I30" i="1"/>
  <c r="H30" i="1"/>
  <c r="F30" i="1"/>
  <c r="E30" i="1"/>
  <c r="I29" i="1"/>
  <c r="H29" i="1"/>
  <c r="F29" i="1"/>
  <c r="E29" i="1"/>
  <c r="I28" i="1"/>
  <c r="H28" i="1"/>
  <c r="F28" i="1"/>
  <c r="E28" i="1"/>
  <c r="I27" i="1"/>
  <c r="H27" i="1"/>
  <c r="F27" i="1"/>
  <c r="E27" i="1"/>
  <c r="I26" i="1"/>
  <c r="H26" i="1"/>
  <c r="F26" i="1"/>
  <c r="E26" i="1"/>
  <c r="I25" i="1"/>
  <c r="H25" i="1"/>
  <c r="F25" i="1"/>
  <c r="E25" i="1"/>
  <c r="I24" i="1"/>
  <c r="H24" i="1"/>
  <c r="F24" i="1"/>
  <c r="E24" i="1"/>
  <c r="I23" i="1"/>
  <c r="H23" i="1"/>
  <c r="F23" i="1"/>
  <c r="E23" i="1"/>
  <c r="I22" i="1"/>
  <c r="H22" i="1"/>
  <c r="F22" i="1"/>
  <c r="E22" i="1"/>
  <c r="I21" i="1"/>
  <c r="H21" i="1"/>
  <c r="F21" i="1"/>
  <c r="E21" i="1"/>
  <c r="I20" i="1"/>
  <c r="H20" i="1"/>
  <c r="F20" i="1"/>
  <c r="E20" i="1"/>
  <c r="I19" i="1"/>
  <c r="H19" i="1"/>
  <c r="F19" i="1"/>
  <c r="E19" i="1"/>
  <c r="I18" i="1"/>
  <c r="H18" i="1"/>
  <c r="F18" i="1"/>
  <c r="E18" i="1"/>
  <c r="I17" i="1"/>
  <c r="H17" i="1"/>
  <c r="F17" i="1"/>
  <c r="E17" i="1"/>
  <c r="I16" i="1"/>
  <c r="H16" i="1"/>
  <c r="F16" i="1"/>
  <c r="E16" i="1"/>
  <c r="I15" i="1"/>
  <c r="H15" i="1"/>
  <c r="F15" i="1"/>
  <c r="E15" i="1"/>
  <c r="I14" i="1"/>
  <c r="H14" i="1"/>
  <c r="F14" i="1"/>
  <c r="E14" i="1"/>
  <c r="I13" i="1"/>
  <c r="H13" i="1"/>
  <c r="F13" i="1"/>
  <c r="E13" i="1"/>
  <c r="I12" i="1"/>
  <c r="H12" i="1"/>
  <c r="F12" i="1"/>
  <c r="E12" i="1"/>
  <c r="I11" i="1"/>
  <c r="H11" i="1"/>
  <c r="F11" i="1"/>
  <c r="E11" i="1"/>
  <c r="I10" i="1"/>
  <c r="H10" i="1"/>
  <c r="F10" i="1"/>
  <c r="E10" i="1"/>
  <c r="I9" i="1"/>
  <c r="H9" i="1"/>
  <c r="F9" i="1"/>
  <c r="E9" i="1"/>
  <c r="I8" i="1"/>
  <c r="H8" i="1"/>
  <c r="F8" i="1"/>
  <c r="E8" i="1"/>
  <c r="I7" i="1"/>
  <c r="H7" i="1"/>
  <c r="F7" i="1"/>
  <c r="E7" i="1"/>
  <c r="I6" i="1"/>
  <c r="H6" i="1"/>
  <c r="F6" i="1"/>
  <c r="E6" i="1"/>
  <c r="AB7" i="1" l="1"/>
  <c r="AB9" i="1"/>
  <c r="AB11" i="1"/>
  <c r="AB13" i="1"/>
  <c r="AB15" i="1"/>
  <c r="AB17" i="1"/>
  <c r="AB19" i="1"/>
  <c r="AB20" i="1"/>
  <c r="AB21" i="1"/>
  <c r="AB23" i="1"/>
  <c r="AB24" i="1"/>
  <c r="AB25" i="1"/>
  <c r="AB26" i="1"/>
  <c r="AB27" i="1"/>
  <c r="AB28" i="1"/>
  <c r="AB29" i="1"/>
  <c r="AB30" i="1"/>
  <c r="AB31" i="1"/>
  <c r="AB6" i="1"/>
  <c r="AB8" i="1"/>
  <c r="AB10" i="1"/>
  <c r="AB12" i="1"/>
  <c r="AB14" i="1"/>
  <c r="AB16" i="1"/>
  <c r="AB18" i="1"/>
  <c r="AB22" i="1"/>
  <c r="I32" i="1"/>
  <c r="F32" i="1"/>
  <c r="E32" i="1"/>
  <c r="H32" i="1"/>
  <c r="AB32" i="1" l="1"/>
</calcChain>
</file>

<file path=xl/sharedStrings.xml><?xml version="1.0" encoding="utf-8"?>
<sst xmlns="http://schemas.openxmlformats.org/spreadsheetml/2006/main" count="67" uniqueCount="49">
  <si>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</si>
  <si>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</si>
  <si>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</si>
  <si>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</si>
  <si>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к-сть таблеток</t>
  </si>
  <si>
    <t>к-сть упаковок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</si>
  <si>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</si>
  <si>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</si>
  <si>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</si>
  <si>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</si>
  <si>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</si>
  <si>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</si>
  <si>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</si>
  <si>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</si>
  <si>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</si>
  <si>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</si>
  <si>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</si>
  <si>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</si>
  <si>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</si>
  <si>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</si>
  <si>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</si>
  <si>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</si>
  <si>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</si>
  <si>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</si>
  <si>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</si>
  <si>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</si>
  <si>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</si>
  <si>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</si>
  <si>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</si>
  <si>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</si>
  <si>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</si>
  <si>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</si>
  <si>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</si>
  <si>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</si>
  <si>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</si>
  <si>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</si>
  <si>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r>
      <t xml:space="preserve">ЕПІРУБІЦИН МЕДАК
</t>
    </r>
    <r>
      <rPr>
        <sz val="11"/>
        <color theme="1"/>
        <rFont val="Times New Roman"/>
        <family val="1"/>
        <charset val="204"/>
      </rPr>
      <t xml:space="preserve">розчин для ін’єкцій, 2 мг/мл  по 5 мл у флаконі; по 1 флакону в коробці
</t>
    </r>
    <r>
      <rPr>
        <b/>
        <sz val="11"/>
        <color theme="1"/>
        <rFont val="Times New Roman"/>
        <family val="1"/>
        <charset val="204"/>
      </rPr>
      <t>(Епірубіцин, 10 мг)</t>
    </r>
    <r>
      <rPr>
        <sz val="11"/>
        <color theme="1"/>
        <rFont val="Times New Roman"/>
        <family val="1"/>
        <charset val="204"/>
      </rPr>
      <t xml:space="preserve">
</t>
    </r>
    <r>
      <rPr>
        <b/>
        <sz val="11"/>
        <color theme="1"/>
        <rFont val="Times New Roman"/>
        <family val="1"/>
        <charset val="204"/>
      </rPr>
      <t xml:space="preserve">Виробник: Медак Гезельшафт фюр клініше Шпеціальпрепарате мбХ, Німеччина
</t>
    </r>
    <r>
      <rPr>
        <sz val="11"/>
        <color theme="1"/>
        <rFont val="Times New Roman"/>
        <family val="1"/>
        <charset val="204"/>
      </rPr>
      <t xml:space="preserve">
</t>
    </r>
    <r>
      <rPr>
        <b/>
        <sz val="11"/>
        <color theme="1"/>
        <rFont val="Times New Roman"/>
        <family val="1"/>
        <charset val="204"/>
      </rPr>
      <t>Ціна за флакон - 247,02 грн
(mnn id: 15154)</t>
    </r>
  </si>
  <si>
    <r>
      <t xml:space="preserve">ЦИТАРАБІН
</t>
    </r>
    <r>
      <rPr>
        <sz val="11"/>
        <color theme="1"/>
        <rFont val="Times New Roman"/>
        <family val="1"/>
        <charset val="204"/>
      </rPr>
      <t xml:space="preserve">розчин для ін’єкцій, 100 мг/мл, по 1 мл у флаконі, по 1 флакону в картонній коробці
</t>
    </r>
    <r>
      <rPr>
        <b/>
        <sz val="11"/>
        <color theme="1"/>
        <rFont val="Times New Roman"/>
        <family val="1"/>
        <charset val="204"/>
      </rPr>
      <t>(Цитарабін, 100 мг)</t>
    </r>
    <r>
      <rPr>
        <sz val="11"/>
        <color theme="1"/>
        <rFont val="Times New Roman"/>
        <family val="1"/>
        <charset val="204"/>
      </rPr>
      <t xml:space="preserve">
</t>
    </r>
    <r>
      <rPr>
        <b/>
        <sz val="11"/>
        <color theme="1"/>
        <rFont val="Times New Roman"/>
        <family val="1"/>
        <charset val="204"/>
      </rPr>
      <t xml:space="preserve">Виробник: Венус Ремедіс Лімітед, Індія
</t>
    </r>
    <r>
      <rPr>
        <sz val="11"/>
        <color theme="1"/>
        <rFont val="Times New Roman"/>
        <family val="1"/>
        <charset val="204"/>
      </rPr>
      <t xml:space="preserve">
</t>
    </r>
    <r>
      <rPr>
        <b/>
        <sz val="11"/>
        <color theme="1"/>
        <rFont val="Times New Roman"/>
        <family val="1"/>
        <charset val="204"/>
      </rPr>
      <t>Ціна за флакон - 118,88 грн
(mnn id: 15222)</t>
    </r>
  </si>
  <si>
    <r>
      <t xml:space="preserve">ГЛІОЗОМІД
</t>
    </r>
    <r>
      <rPr>
        <sz val="11"/>
        <color theme="1"/>
        <rFont val="Times New Roman"/>
        <family val="1"/>
        <charset val="204"/>
      </rPr>
      <t xml:space="preserve"> капсули по 250 мг; по 1 капсулі у саше; по 5 саше у пачці з картону</t>
    </r>
    <r>
      <rPr>
        <sz val="11"/>
        <color theme="1"/>
        <rFont val="Times New Roman"/>
        <family val="1"/>
        <charset val="204"/>
      </rPr>
      <t xml:space="preserve">
</t>
    </r>
    <r>
      <rPr>
        <b/>
        <sz val="11"/>
        <color theme="1"/>
        <rFont val="Times New Roman"/>
        <family val="1"/>
        <charset val="204"/>
      </rPr>
      <t>(Темозоломід, 250 мг)</t>
    </r>
    <r>
      <rPr>
        <sz val="11"/>
        <color theme="1"/>
        <rFont val="Times New Roman"/>
        <family val="1"/>
        <charset val="204"/>
      </rPr>
      <t xml:space="preserve">
</t>
    </r>
    <r>
      <rPr>
        <b/>
        <sz val="11"/>
        <color theme="1"/>
        <rFont val="Times New Roman"/>
        <family val="1"/>
        <charset val="204"/>
      </rPr>
      <t xml:space="preserve">Виробник: ЕйГен Фарма Лімітед, Ірландія;
</t>
    </r>
    <r>
      <rPr>
        <sz val="11"/>
        <color theme="1"/>
        <rFont val="Times New Roman"/>
        <family val="1"/>
        <charset val="204"/>
      </rPr>
      <t xml:space="preserve">
</t>
    </r>
    <r>
      <rPr>
        <b/>
        <sz val="11"/>
        <color theme="1"/>
        <rFont val="Times New Roman"/>
        <family val="1"/>
        <charset val="204"/>
      </rPr>
      <t>Ціна за капсулу - 477,59 грн
(mnn id: 15209)</t>
    </r>
  </si>
  <si>
    <t>к-сть шприців</t>
  </si>
  <si>
    <t>к-сть флаконів</t>
  </si>
  <si>
    <t>к-сть капсул</t>
  </si>
  <si>
    <r>
      <t xml:space="preserve">ГЛІОЗОМІД
</t>
    </r>
    <r>
      <rPr>
        <sz val="11"/>
        <color theme="1"/>
        <rFont val="Times New Roman"/>
        <family val="1"/>
        <charset val="204"/>
      </rPr>
      <t xml:space="preserve"> капсули по 20 мг; по 1 капсулі у саше; по 5 саше у пачці з картону
</t>
    </r>
    <r>
      <rPr>
        <b/>
        <sz val="11"/>
        <color theme="1"/>
        <rFont val="Times New Roman"/>
        <family val="1"/>
        <charset val="204"/>
      </rPr>
      <t>(Темозоломід, 20 мг)</t>
    </r>
    <r>
      <rPr>
        <sz val="11"/>
        <color theme="1"/>
        <rFont val="Times New Roman"/>
        <family val="1"/>
        <charset val="204"/>
      </rPr>
      <t xml:space="preserve">
</t>
    </r>
    <r>
      <rPr>
        <b/>
        <sz val="11"/>
        <color theme="1"/>
        <rFont val="Times New Roman"/>
        <family val="1"/>
        <charset val="204"/>
      </rPr>
      <t xml:space="preserve">Виробник: ЕйГен Фарма Лімітед, Ірландія;
</t>
    </r>
    <r>
      <rPr>
        <sz val="11"/>
        <color theme="1"/>
        <rFont val="Times New Roman"/>
        <family val="1"/>
        <charset val="204"/>
      </rPr>
      <t xml:space="preserve">
</t>
    </r>
    <r>
      <rPr>
        <b/>
        <sz val="11"/>
        <color theme="1"/>
        <rFont val="Times New Roman"/>
        <family val="1"/>
        <charset val="204"/>
      </rPr>
      <t>Ціна за капсулу - 38,40 грн
(mnn id: 15207)</t>
    </r>
  </si>
  <si>
    <r>
      <t xml:space="preserve">ФУЛВЕСТРАНТ-ВІСТА
 </t>
    </r>
    <r>
      <rPr>
        <sz val="11"/>
        <color theme="1"/>
        <rFont val="Times New Roman"/>
        <family val="1"/>
        <charset val="204"/>
      </rPr>
      <t>розчин для ін'єкцій, 250 мг/5 мл, по 2 попередньо заповнені шприци з контролем першого відкриття в картонній коробці з двома безпечними голками (BD SafetyGlide)</t>
    </r>
    <r>
      <rPr>
        <sz val="11"/>
        <color theme="1"/>
        <rFont val="Times New Roman"/>
        <family val="1"/>
        <charset val="204"/>
      </rPr>
      <t xml:space="preserve">
</t>
    </r>
    <r>
      <rPr>
        <b/>
        <sz val="11"/>
        <color theme="1"/>
        <rFont val="Times New Roman"/>
        <family val="1"/>
        <charset val="204"/>
      </rPr>
      <t>(Фулвестрант, 250 мг)</t>
    </r>
    <r>
      <rPr>
        <sz val="11"/>
        <color theme="1"/>
        <rFont val="Times New Roman"/>
        <family val="1"/>
        <charset val="204"/>
      </rPr>
      <t xml:space="preserve">
</t>
    </r>
    <r>
      <rPr>
        <b/>
        <sz val="11"/>
        <color theme="1"/>
        <rFont val="Times New Roman"/>
        <family val="1"/>
        <charset val="204"/>
      </rPr>
      <t xml:space="preserve">Виробник: ЛАБОРАТОРІОС ФАРМАЛАН С.А., Іспанія;
</t>
    </r>
    <r>
      <rPr>
        <sz val="11"/>
        <color theme="1"/>
        <rFont val="Times New Roman"/>
        <family val="1"/>
        <charset val="204"/>
      </rPr>
      <t xml:space="preserve">
</t>
    </r>
    <r>
      <rPr>
        <b/>
        <sz val="11"/>
        <color theme="1"/>
        <rFont val="Times New Roman"/>
        <family val="1"/>
        <charset val="204"/>
      </rPr>
      <t>Ціна за шприц - 1 684,00  грн
(mnn id: 15216)</t>
    </r>
  </si>
  <si>
    <r>
      <t xml:space="preserve">ФУЛВЕСТРАНТ-ВІСТА
 </t>
    </r>
    <r>
      <rPr>
        <sz val="11"/>
        <color theme="1"/>
        <rFont val="Times New Roman"/>
        <family val="1"/>
        <charset val="204"/>
      </rPr>
      <t>розчин для ін'єкцій, 250 мг/5 мл, по 2 попередньо заповнені шприци з контролем першого відкриття в картонній коробці з двома безпечними голками (BD SafetyGlide)</t>
    </r>
    <r>
      <rPr>
        <sz val="11"/>
        <color theme="1"/>
        <rFont val="Times New Roman"/>
        <family val="1"/>
        <charset val="204"/>
      </rPr>
      <t xml:space="preserve">
</t>
    </r>
    <r>
      <rPr>
        <b/>
        <sz val="11"/>
        <color theme="1"/>
        <rFont val="Times New Roman"/>
        <family val="1"/>
        <charset val="204"/>
      </rPr>
      <t>(Фулвестрант, 250 мг)</t>
    </r>
    <r>
      <rPr>
        <sz val="11"/>
        <color theme="1"/>
        <rFont val="Times New Roman"/>
        <family val="1"/>
        <charset val="204"/>
      </rPr>
      <t xml:space="preserve">
</t>
    </r>
    <r>
      <rPr>
        <b/>
        <sz val="11"/>
        <color theme="1"/>
        <rFont val="Times New Roman"/>
        <family val="1"/>
        <charset val="204"/>
      </rPr>
      <t xml:space="preserve">Виробник: ЛАБОРАТОРІОС ФАРМАЛАН С.А., Іспанія;
</t>
    </r>
    <r>
      <rPr>
        <sz val="11"/>
        <color theme="1"/>
        <rFont val="Times New Roman"/>
        <family val="1"/>
        <charset val="204"/>
      </rPr>
      <t xml:space="preserve">
</t>
    </r>
    <r>
      <rPr>
        <b/>
        <sz val="11"/>
        <color theme="1"/>
        <rFont val="Times New Roman"/>
        <family val="1"/>
        <charset val="204"/>
      </rPr>
      <t>Ціна за шприц - 1 680,33 грн
(mnn id: 15216)</t>
    </r>
  </si>
  <si>
    <r>
      <t xml:space="preserve">ЕВЕРОЛІМУС ТАБЛЕТКИ 5 МГ
</t>
    </r>
    <r>
      <rPr>
        <sz val="11"/>
        <color theme="1"/>
        <rFont val="Times New Roman"/>
        <family val="1"/>
        <charset val="204"/>
      </rPr>
      <t xml:space="preserve">таблетки по 5 мг; по 7 таблеток у блістері; по 4 блістера в картонній коробці
</t>
    </r>
    <r>
      <rPr>
        <b/>
        <sz val="11"/>
        <color theme="1"/>
        <rFont val="Times New Roman"/>
        <family val="1"/>
        <charset val="204"/>
      </rPr>
      <t>(Еверолімус, 5 мг)</t>
    </r>
    <r>
      <rPr>
        <sz val="11"/>
        <color theme="1"/>
        <rFont val="Times New Roman"/>
        <family val="1"/>
        <charset val="204"/>
      </rPr>
      <t xml:space="preserve">
</t>
    </r>
    <r>
      <rPr>
        <b/>
        <sz val="11"/>
        <color theme="1"/>
        <rFont val="Times New Roman"/>
        <family val="1"/>
        <charset val="204"/>
      </rPr>
      <t xml:space="preserve">Виробник: Біокон Фарма Лімітед, Індія
</t>
    </r>
    <r>
      <rPr>
        <sz val="11"/>
        <color theme="1"/>
        <rFont val="Times New Roman"/>
        <family val="1"/>
        <charset val="204"/>
      </rPr>
      <t xml:space="preserve">
</t>
    </r>
    <r>
      <rPr>
        <b/>
        <sz val="11"/>
        <color theme="1"/>
        <rFont val="Times New Roman"/>
        <family val="1"/>
        <charset val="204"/>
      </rPr>
      <t>Ціна за таблетку - 390,00 грн
(mnn id: 15150)</t>
    </r>
  </si>
  <si>
    <r>
      <t xml:space="preserve">ВІНОРЕЛЬБІН "ЕБЕВЕ"
</t>
    </r>
    <r>
      <rPr>
        <sz val="11"/>
        <color theme="1"/>
        <rFont val="Times New Roman"/>
        <family val="1"/>
        <charset val="204"/>
      </rPr>
      <t xml:space="preserve"> концентрат для розчину для інфузій, 10 мг/мл по 5 мл (50 мг) у флаконі; по 1 флакону в картонній коробці
</t>
    </r>
    <r>
      <rPr>
        <b/>
        <sz val="11"/>
        <color theme="1"/>
        <rFont val="Times New Roman"/>
        <family val="1"/>
        <charset val="204"/>
      </rPr>
      <t>(Вінорельбін, 50 мг)</t>
    </r>
    <r>
      <rPr>
        <sz val="11"/>
        <color theme="1"/>
        <rFont val="Times New Roman"/>
        <family val="1"/>
        <charset val="204"/>
      </rPr>
      <t xml:space="preserve">
</t>
    </r>
    <r>
      <rPr>
        <b/>
        <sz val="11"/>
        <color theme="1"/>
        <rFont val="Times New Roman"/>
        <family val="1"/>
        <charset val="204"/>
      </rPr>
      <t xml:space="preserve">Виробник: ФАРЕВА Унтерах ГмбХ, Австрія
</t>
    </r>
    <r>
      <rPr>
        <sz val="11"/>
        <color theme="1"/>
        <rFont val="Times New Roman"/>
        <family val="1"/>
        <charset val="204"/>
      </rPr>
      <t xml:space="preserve">
</t>
    </r>
    <r>
      <rPr>
        <b/>
        <sz val="11"/>
        <color theme="1"/>
        <rFont val="Times New Roman"/>
        <family val="1"/>
        <charset val="204"/>
      </rPr>
      <t>Ціна за флакон - 758,27 грн
(mnn id: 15133)</t>
    </r>
  </si>
  <si>
    <r>
      <t xml:space="preserve">БІКАТЕРО
</t>
    </r>
    <r>
      <rPr>
        <sz val="11"/>
        <color theme="1"/>
        <rFont val="Times New Roman"/>
        <family val="1"/>
        <charset val="204"/>
      </rPr>
      <t xml:space="preserve">таблетки, вкриті плівковою оболонкою, по 150 мг по 10 таблеток у блістері; по 3 блістери в картонній коробці
</t>
    </r>
    <r>
      <rPr>
        <b/>
        <sz val="11"/>
        <color theme="1"/>
        <rFont val="Times New Roman"/>
        <family val="1"/>
        <charset val="204"/>
      </rPr>
      <t>(Бікалутамід, 150 мг)</t>
    </r>
    <r>
      <rPr>
        <sz val="11"/>
        <color theme="1"/>
        <rFont val="Times New Roman"/>
        <family val="1"/>
        <charset val="204"/>
      </rPr>
      <t xml:space="preserve">
</t>
    </r>
    <r>
      <rPr>
        <b/>
        <sz val="11"/>
        <color theme="1"/>
        <rFont val="Times New Roman"/>
        <family val="1"/>
        <charset val="204"/>
      </rPr>
      <t xml:space="preserve">Виробник: Гетеро Лабз Лімітед, Індія
</t>
    </r>
    <r>
      <rPr>
        <sz val="11"/>
        <color theme="1"/>
        <rFont val="Times New Roman"/>
        <family val="1"/>
        <charset val="204"/>
      </rPr>
      <t xml:space="preserve">
</t>
    </r>
    <r>
      <rPr>
        <b/>
        <sz val="11"/>
        <color theme="1"/>
        <rFont val="Times New Roman"/>
        <family val="1"/>
        <charset val="204"/>
      </rPr>
      <t>Ціна за таблетку - 8,40 грн
(mnn id: 15124)</t>
    </r>
  </si>
  <si>
    <t>ЗАТВЕРДЖЕНО
наказ державного підприємства 
«Медичні закупівлі України» від 05.02.2024  № 114-Р
(у редакції наказу державного підприємства «Медичні закупівлі України» від 19.02.2024 №167-Р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</si>
</sst>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00FF00"/>
      </patternFill>
    </fill>
    <fill>
      <patternFill patternType="solid">
        <fgColor theme="0"/>
        <bgColor rgb="FFFF9999"/>
      </patternFill>
    </fill>
  </fills>
  <borders count="53">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style="medium">
        <color rgb="FF000000"/>
      </left>
      <right/>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medium">
        <color rgb="FF000000"/>
      </left>
      <right style="thin">
        <color rgb="FF000000"/>
      </right>
      <top style="thin">
        <color indexed="64"/>
      </top>
      <bottom style="thin">
        <color indexed="64"/>
      </bottom>
      <diagonal/>
    </border>
    <border>
      <left/>
      <right style="thin">
        <color rgb="FF000000"/>
      </right>
      <top style="medium">
        <color rgb="FF000000"/>
      </top>
      <bottom/>
      <diagonal/>
    </border>
    <border>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medium">
        <color rgb="FF000000"/>
      </bottom>
      <diagonal/>
    </border>
    <border>
      <left style="medium">
        <color rgb="FF000000"/>
      </left>
      <right style="medium">
        <color indexed="64"/>
      </right>
      <top style="medium">
        <color rgb="FF000000"/>
      </top>
      <bottom style="medium">
        <color indexed="64"/>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rgb="FF000000"/>
      </right>
      <top style="thin">
        <color rgb="FF000000"/>
      </top>
      <bottom style="thin">
        <color rgb="FF000000"/>
      </bottom>
      <diagonal/>
    </border>
    <border>
      <left style="thin">
        <color indexed="64"/>
      </left>
      <right style="medium">
        <color rgb="FF000000"/>
      </right>
      <top style="thin">
        <color rgb="FF000000"/>
      </top>
      <bottom style="medium">
        <color indexed="64"/>
      </bottom>
      <diagonal/>
    </border>
    <border>
      <left style="medium">
        <color rgb="FF000000"/>
      </left>
      <right style="medium">
        <color indexed="64"/>
      </right>
      <top style="medium">
        <color indexed="64"/>
      </top>
      <bottom style="medium">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102">
    <xf numFmtId="0" fontId="0" fillId="0" borderId="0" xfId="0"/>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3" fontId="5" fillId="2" borderId="10"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0"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3" fontId="1" fillId="3" borderId="13" xfId="0" applyNumberFormat="1" applyFont="1" applyFill="1" applyBorder="1" applyAlignment="1">
      <alignment horizontal="center" vertical="center" wrapText="1"/>
    </xf>
    <xf numFmtId="4" fontId="1" fillId="3" borderId="11" xfId="0" applyNumberFormat="1" applyFont="1" applyFill="1" applyBorder="1" applyAlignment="1">
      <alignment horizontal="center" vertical="center" wrapText="1"/>
    </xf>
    <xf numFmtId="3" fontId="1" fillId="3" borderId="7" xfId="0" applyNumberFormat="1" applyFont="1" applyFill="1" applyBorder="1" applyAlignment="1">
      <alignment horizontal="center" vertical="center" wrapText="1"/>
    </xf>
    <xf numFmtId="4" fontId="1" fillId="3" borderId="14" xfId="0" applyNumberFormat="1" applyFont="1" applyFill="1" applyBorder="1" applyAlignment="1">
      <alignment horizontal="center" vertical="center" wrapText="1"/>
    </xf>
    <xf numFmtId="3" fontId="1" fillId="3" borderId="15" xfId="0" applyNumberFormat="1" applyFont="1" applyFill="1" applyBorder="1" applyAlignment="1">
      <alignment horizontal="center" vertical="center" wrapText="1"/>
    </xf>
    <xf numFmtId="4" fontId="1" fillId="3" borderId="16" xfId="0" applyNumberFormat="1" applyFont="1" applyFill="1" applyBorder="1" applyAlignment="1">
      <alignment horizontal="center" vertical="center" wrapText="1"/>
    </xf>
    <xf numFmtId="3" fontId="1" fillId="4" borderId="15" xfId="0" applyNumberFormat="1" applyFont="1" applyFill="1" applyBorder="1" applyAlignment="1">
      <alignment horizontal="center" vertical="center" wrapText="1"/>
    </xf>
    <xf numFmtId="4" fontId="1" fillId="4" borderId="18" xfId="0" applyNumberFormat="1" applyFont="1" applyFill="1" applyBorder="1" applyAlignment="1">
      <alignment horizontal="center" vertical="center" wrapText="1"/>
    </xf>
    <xf numFmtId="4" fontId="1" fillId="4" borderId="16" xfId="0" applyNumberFormat="1" applyFont="1" applyFill="1" applyBorder="1" applyAlignment="1">
      <alignment horizontal="center" vertical="center" wrapText="1"/>
    </xf>
    <xf numFmtId="0" fontId="8" fillId="3" borderId="0" xfId="0" applyFont="1" applyFill="1"/>
    <xf numFmtId="3" fontId="1" fillId="3" borderId="19" xfId="0" applyNumberFormat="1" applyFont="1" applyFill="1" applyBorder="1" applyAlignment="1">
      <alignment horizontal="center" vertical="center" wrapText="1"/>
    </xf>
    <xf numFmtId="3" fontId="1" fillId="3" borderId="20"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center" wrapText="1"/>
    </xf>
    <xf numFmtId="0" fontId="9" fillId="3" borderId="0" xfId="0" applyFont="1" applyFill="1" applyAlignment="1">
      <alignment horizontal="left" vertical="center" wrapText="1"/>
    </xf>
    <xf numFmtId="4" fontId="5" fillId="3" borderId="4" xfId="0" applyNumberFormat="1" applyFont="1" applyFill="1" applyBorder="1" applyAlignment="1">
      <alignment horizontal="center" vertical="center" wrapText="1"/>
    </xf>
    <xf numFmtId="0" fontId="10" fillId="3" borderId="0" xfId="0" applyFont="1" applyFill="1" applyAlignment="1">
      <alignment horizontal="center" vertical="center"/>
    </xf>
    <xf numFmtId="0" fontId="5" fillId="3" borderId="0" xfId="0" applyFont="1" applyFill="1" applyAlignment="1">
      <alignment vertical="center" wrapText="1"/>
    </xf>
    <xf numFmtId="0" fontId="8" fillId="3" borderId="0" xfId="0" applyFont="1" applyFill="1" applyAlignment="1">
      <alignment vertical="center"/>
    </xf>
    <xf numFmtId="1" fontId="7" fillId="3" borderId="8"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7" xfId="0" applyFont="1" applyFill="1" applyBorder="1" applyAlignment="1">
      <alignment horizontal="center" vertical="center"/>
    </xf>
    <xf numFmtId="0" fontId="1" fillId="4" borderId="17" xfId="0" applyFont="1" applyFill="1" applyBorder="1" applyAlignment="1">
      <alignment horizontal="center" vertical="center"/>
    </xf>
    <xf numFmtId="0" fontId="1" fillId="3" borderId="24" xfId="0" applyFont="1" applyFill="1" applyBorder="1" applyAlignment="1">
      <alignment horizontal="center" vertical="center"/>
    </xf>
    <xf numFmtId="3" fontId="1" fillId="4" borderId="25" xfId="0" applyNumberFormat="1" applyFont="1" applyFill="1" applyBorder="1" applyAlignment="1">
      <alignment horizontal="center" vertical="center" wrapText="1"/>
    </xf>
    <xf numFmtId="1" fontId="7" fillId="3" borderId="26" xfId="0" applyNumberFormat="1" applyFont="1" applyFill="1" applyBorder="1" applyAlignment="1">
      <alignment horizontal="center"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1" fontId="7" fillId="3" borderId="36" xfId="0" applyNumberFormat="1" applyFont="1" applyFill="1" applyBorder="1" applyAlignment="1">
      <alignment horizontal="center" vertical="center" wrapText="1"/>
    </xf>
    <xf numFmtId="3" fontId="1" fillId="5" borderId="37" xfId="0" applyNumberFormat="1" applyFont="1" applyFill="1" applyBorder="1" applyAlignment="1">
      <alignment horizontal="center" vertical="center" wrapText="1"/>
    </xf>
    <xf numFmtId="3" fontId="1" fillId="5" borderId="38" xfId="0" applyNumberFormat="1" applyFont="1" applyFill="1" applyBorder="1" applyAlignment="1">
      <alignment horizontal="center" vertical="center" wrapText="1"/>
    </xf>
    <xf numFmtId="3" fontId="1" fillId="5" borderId="13" xfId="0" applyNumberFormat="1" applyFont="1" applyFill="1" applyBorder="1" applyAlignment="1">
      <alignment horizontal="center" vertical="center" wrapText="1"/>
    </xf>
    <xf numFmtId="4" fontId="1" fillId="5" borderId="18" xfId="0" applyNumberFormat="1" applyFont="1" applyFill="1" applyBorder="1" applyAlignment="1">
      <alignment horizontal="center" vertical="center" wrapText="1"/>
    </xf>
    <xf numFmtId="3" fontId="1" fillId="5" borderId="15" xfId="0" applyNumberFormat="1" applyFont="1" applyFill="1" applyBorder="1" applyAlignment="1">
      <alignment horizontal="center" vertical="center" wrapText="1"/>
    </xf>
    <xf numFmtId="3" fontId="1" fillId="5" borderId="39" xfId="0" applyNumberFormat="1" applyFont="1" applyFill="1" applyBorder="1" applyAlignment="1">
      <alignment horizontal="center" vertical="center" wrapText="1"/>
    </xf>
    <xf numFmtId="3" fontId="1" fillId="3" borderId="40" xfId="0" applyNumberFormat="1" applyFont="1" applyFill="1" applyBorder="1" applyAlignment="1">
      <alignment horizontal="center" wrapText="1"/>
    </xf>
    <xf numFmtId="3" fontId="1" fillId="5" borderId="24" xfId="0" applyNumberFormat="1" applyFont="1" applyFill="1" applyBorder="1" applyAlignment="1">
      <alignment horizontal="center" vertical="center" wrapText="1"/>
    </xf>
    <xf numFmtId="4" fontId="1" fillId="4" borderId="42" xfId="0" applyNumberFormat="1" applyFont="1" applyFill="1" applyBorder="1" applyAlignment="1">
      <alignment horizontal="center" vertical="center" wrapText="1"/>
    </xf>
    <xf numFmtId="3" fontId="1" fillId="5" borderId="7" xfId="0" applyNumberFormat="1" applyFont="1" applyFill="1" applyBorder="1" applyAlignment="1">
      <alignment horizontal="center" vertical="center" wrapText="1"/>
    </xf>
    <xf numFmtId="4" fontId="1" fillId="4" borderId="43" xfId="0" applyNumberFormat="1" applyFont="1" applyFill="1" applyBorder="1" applyAlignment="1">
      <alignment horizontal="center" vertical="center" wrapText="1"/>
    </xf>
    <xf numFmtId="3" fontId="1" fillId="5" borderId="19" xfId="0" applyNumberFormat="1" applyFont="1" applyFill="1" applyBorder="1" applyAlignment="1">
      <alignment horizontal="center" vertical="center" wrapText="1"/>
    </xf>
    <xf numFmtId="4" fontId="5" fillId="3" borderId="44"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xf>
    <xf numFmtId="4" fontId="1" fillId="3" borderId="18" xfId="0" applyNumberFormat="1" applyFont="1" applyFill="1" applyBorder="1" applyAlignment="1">
      <alignment horizontal="center" wrapText="1"/>
    </xf>
    <xf numFmtId="4" fontId="5" fillId="2" borderId="46" xfId="0" applyNumberFormat="1" applyFont="1" applyFill="1" applyBorder="1" applyAlignment="1">
      <alignment horizontal="center" vertical="center" wrapText="1"/>
    </xf>
    <xf numFmtId="4" fontId="5" fillId="2" borderId="48" xfId="0" applyNumberFormat="1" applyFont="1" applyFill="1" applyBorder="1" applyAlignment="1">
      <alignment horizontal="center" vertical="center" wrapText="1"/>
    </xf>
    <xf numFmtId="4" fontId="5" fillId="2" borderId="49" xfId="0" applyNumberFormat="1" applyFont="1" applyFill="1" applyBorder="1" applyAlignment="1">
      <alignment horizontal="center" vertical="center" wrapText="1"/>
    </xf>
    <xf numFmtId="4" fontId="5" fillId="2" borderId="50" xfId="0" applyNumberFormat="1" applyFont="1" applyFill="1" applyBorder="1" applyAlignment="1">
      <alignment horizontal="center" vertical="center" wrapText="1"/>
    </xf>
    <xf numFmtId="1" fontId="7" fillId="3" borderId="51" xfId="0" applyNumberFormat="1" applyFont="1" applyFill="1" applyBorder="1" applyAlignment="1">
      <alignment horizontal="center" vertical="center" wrapText="1"/>
    </xf>
    <xf numFmtId="0" fontId="0" fillId="3" borderId="52" xfId="0" applyFill="1" applyBorder="1"/>
    <xf numFmtId="0" fontId="0" fillId="3" borderId="23" xfId="0" applyFill="1" applyBorder="1"/>
    <xf numFmtId="3" fontId="1" fillId="5" borderId="25" xfId="0" applyNumberFormat="1" applyFont="1" applyFill="1" applyBorder="1" applyAlignment="1">
      <alignment horizontal="center" wrapText="1"/>
    </xf>
    <xf numFmtId="4" fontId="1" fillId="5" borderId="45" xfId="0" applyNumberFormat="1" applyFont="1" applyFill="1" applyBorder="1" applyAlignment="1">
      <alignment horizontal="center" wrapText="1"/>
    </xf>
    <xf numFmtId="0" fontId="1" fillId="6" borderId="7" xfId="0" applyFont="1" applyFill="1" applyBorder="1" applyAlignment="1">
      <alignment horizontal="center" vertical="center"/>
    </xf>
    <xf numFmtId="0" fontId="5" fillId="6" borderId="28" xfId="0" applyFont="1" applyFill="1" applyBorder="1" applyAlignment="1">
      <alignment horizontal="left" vertical="center" wrapText="1"/>
    </xf>
    <xf numFmtId="3" fontId="1" fillId="6" borderId="15" xfId="0" applyNumberFormat="1" applyFont="1" applyFill="1" applyBorder="1" applyAlignment="1">
      <alignment horizontal="center" vertical="center" wrapText="1"/>
    </xf>
    <xf numFmtId="4" fontId="1" fillId="6" borderId="18" xfId="0" applyNumberFormat="1" applyFont="1" applyFill="1" applyBorder="1" applyAlignment="1">
      <alignment horizontal="center" vertical="center" wrapText="1"/>
    </xf>
    <xf numFmtId="4" fontId="1" fillId="6" borderId="16" xfId="0" applyNumberFormat="1" applyFont="1" applyFill="1" applyBorder="1" applyAlignment="1">
      <alignment horizontal="center" vertical="center" wrapText="1"/>
    </xf>
    <xf numFmtId="3" fontId="1" fillId="5" borderId="4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24" xfId="0" applyFont="1" applyFill="1" applyBorder="1"/>
    <xf numFmtId="0" fontId="9" fillId="3" borderId="4" xfId="0" applyFont="1" applyFill="1" applyBorder="1" applyAlignment="1">
      <alignment horizontal="left" vertical="center" wrapText="1"/>
    </xf>
    <xf numFmtId="0" fontId="4" fillId="3" borderId="2" xfId="0" applyFont="1" applyFill="1" applyBorder="1"/>
    <xf numFmtId="0" fontId="11" fillId="2" borderId="22" xfId="0" applyFont="1" applyFill="1" applyBorder="1" applyAlignment="1">
      <alignment horizontal="left" vertical="center" wrapText="1"/>
    </xf>
    <xf numFmtId="0" fontId="4" fillId="3" borderId="23" xfId="0" applyFont="1" applyFill="1" applyBorder="1"/>
    <xf numFmtId="0" fontId="3" fillId="3" borderId="2" xfId="0" applyFont="1" applyFill="1" applyBorder="1" applyAlignment="1">
      <alignment horizontal="center" vertical="center" wrapText="1"/>
    </xf>
    <xf numFmtId="0" fontId="4" fillId="3" borderId="7" xfId="0" applyFont="1" applyFill="1" applyBorder="1"/>
    <xf numFmtId="0" fontId="6" fillId="3" borderId="4" xfId="0" applyFont="1" applyFill="1" applyBorder="1" applyAlignment="1">
      <alignment horizontal="center" vertical="center" wrapText="1"/>
    </xf>
    <xf numFmtId="0" fontId="4" fillId="3" borderId="5" xfId="0" applyFont="1" applyFill="1" applyBorder="1"/>
    <xf numFmtId="0" fontId="4" fillId="3" borderId="6" xfId="0" applyFont="1" applyFill="1" applyBorder="1"/>
    <xf numFmtId="0" fontId="5" fillId="2" borderId="9" xfId="0" applyFont="1" applyFill="1" applyBorder="1" applyAlignment="1">
      <alignment horizontal="center" vertical="center" wrapText="1"/>
    </xf>
    <xf numFmtId="0" fontId="4" fillId="3" borderId="47" xfId="0" applyFont="1" applyFill="1" applyBorder="1"/>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000"/>
  <sheetViews>
    <sheetView tabSelected="1" zoomScale="40" zoomScaleNormal="40" workbookViewId="0">
      <selection activeCell="AD4" sqref="AD4"/>
    </sheetView>
  </sheetViews>
  <sheetFormatPr defaultColWidth="14.453125" defaultRowHeight="15" customHeight="1" x14ac:dyDescent="0.35"/>
  <cols>
    <col min="1" max="2" width="5.1796875" style="10" customWidth="1"/>
    <col min="3" max="3" width="36.81640625" style="10" customWidth="1"/>
    <col min="4" max="4" width="21.54296875" style="10" customWidth="1"/>
    <col min="5" max="5" width="18.90625" style="10" customWidth="1"/>
    <col min="6" max="6" width="18.1796875" style="10" customWidth="1"/>
    <col min="7" max="7" width="17.90625" style="10" customWidth="1"/>
    <col min="8" max="8" width="18" style="10" customWidth="1"/>
    <col min="9" max="9" width="15.54296875" style="10" customWidth="1"/>
    <col min="10" max="10" width="18.453125" style="10" customWidth="1"/>
    <col min="11" max="11" width="20.453125" style="10" customWidth="1"/>
    <col min="12" max="13" width="18.453125" style="10" customWidth="1"/>
    <col min="14" max="14" width="20.453125" style="10" customWidth="1"/>
    <col min="15" max="15" width="16.453125" style="10" customWidth="1"/>
    <col min="16" max="19" width="20.453125" style="10" customWidth="1"/>
    <col min="20" max="20" width="16" style="10" customWidth="1"/>
    <col min="21" max="21" width="17.08984375" style="10" customWidth="1"/>
    <col min="22" max="22" width="14.1796875" style="10" customWidth="1"/>
    <col min="23" max="23" width="21.54296875" style="10" customWidth="1"/>
    <col min="24" max="24" width="22.54296875" style="10" customWidth="1"/>
    <col min="25" max="25" width="17.08984375" style="10" customWidth="1"/>
    <col min="26" max="26" width="17.90625" style="10" customWidth="1"/>
    <col min="27" max="27" width="18.08984375" style="10" customWidth="1"/>
    <col min="28" max="28" width="35.81640625" style="10" customWidth="1"/>
    <col min="29" max="29" width="14.81640625" style="10" customWidth="1"/>
    <col min="30" max="16384" width="14.453125" style="10"/>
  </cols>
  <sheetData>
    <row r="1" spans="1:30" ht="209" customHeight="1" x14ac:dyDescent="0.35">
      <c r="A1" s="8"/>
      <c r="B1" s="8"/>
      <c r="C1" s="9"/>
      <c r="D1" s="9"/>
      <c r="E1" s="9"/>
      <c r="F1" s="9"/>
      <c r="G1" s="9"/>
      <c r="H1" s="9"/>
      <c r="I1" s="9"/>
      <c r="J1" s="9"/>
      <c r="K1" s="9"/>
      <c r="L1" s="9"/>
      <c r="M1" s="9"/>
      <c r="N1" s="9"/>
      <c r="O1" s="9"/>
      <c r="P1" s="9"/>
      <c r="Q1" s="9"/>
      <c r="R1" s="9"/>
      <c r="S1" s="9"/>
      <c r="T1" s="9"/>
      <c r="U1" s="9"/>
      <c r="V1" s="9"/>
      <c r="W1" s="9"/>
      <c r="X1" s="9"/>
      <c r="Y1" s="9"/>
      <c r="Z1" s="9"/>
      <c r="AA1" s="9"/>
      <c r="AB1" s="1" t="s">
        <v>48</v>
      </c>
    </row>
    <row r="2" spans="1:30" ht="123.75" customHeight="1" thickBot="1" x14ac:dyDescent="0.4">
      <c r="A2" s="11"/>
      <c r="B2" s="92" t="s">
        <v>0</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30" ht="189.75" customHeight="1" thickBot="1" x14ac:dyDescent="0.4">
      <c r="A3" s="12"/>
      <c r="B3" s="86" t="s">
        <v>1</v>
      </c>
      <c r="C3" s="86" t="s">
        <v>2</v>
      </c>
      <c r="D3" s="94" t="s">
        <v>47</v>
      </c>
      <c r="E3" s="95"/>
      <c r="F3" s="96"/>
      <c r="G3" s="94" t="s">
        <v>45</v>
      </c>
      <c r="H3" s="95"/>
      <c r="I3" s="96"/>
      <c r="J3" s="99" t="s">
        <v>43</v>
      </c>
      <c r="K3" s="100"/>
      <c r="L3" s="96"/>
      <c r="M3" s="99" t="s">
        <v>44</v>
      </c>
      <c r="N3" s="100"/>
      <c r="O3" s="96"/>
      <c r="P3" s="94" t="s">
        <v>36</v>
      </c>
      <c r="Q3" s="96"/>
      <c r="R3" s="94" t="s">
        <v>37</v>
      </c>
      <c r="S3" s="96"/>
      <c r="T3" s="94" t="s">
        <v>38</v>
      </c>
      <c r="U3" s="101"/>
      <c r="V3" s="96"/>
      <c r="W3" s="94" t="s">
        <v>46</v>
      </c>
      <c r="X3" s="96"/>
      <c r="Y3" s="99" t="s">
        <v>42</v>
      </c>
      <c r="Z3" s="95"/>
      <c r="AA3" s="96"/>
      <c r="AB3" s="97" t="s">
        <v>3</v>
      </c>
    </row>
    <row r="4" spans="1:30" ht="45" customHeight="1" thickBot="1" x14ac:dyDescent="0.4">
      <c r="A4" s="12"/>
      <c r="B4" s="93"/>
      <c r="C4" s="87"/>
      <c r="D4" s="2" t="s">
        <v>4</v>
      </c>
      <c r="E4" s="2" t="s">
        <v>5</v>
      </c>
      <c r="F4" s="3" t="s">
        <v>6</v>
      </c>
      <c r="G4" s="2" t="s">
        <v>4</v>
      </c>
      <c r="H4" s="2" t="s">
        <v>5</v>
      </c>
      <c r="I4" s="3" t="s">
        <v>6</v>
      </c>
      <c r="J4" s="47" t="s">
        <v>39</v>
      </c>
      <c r="K4" s="47" t="s">
        <v>5</v>
      </c>
      <c r="L4" s="3" t="s">
        <v>6</v>
      </c>
      <c r="M4" s="47" t="s">
        <v>39</v>
      </c>
      <c r="N4" s="47" t="s">
        <v>5</v>
      </c>
      <c r="O4" s="3" t="s">
        <v>6</v>
      </c>
      <c r="P4" s="2" t="s">
        <v>40</v>
      </c>
      <c r="Q4" s="3" t="s">
        <v>6</v>
      </c>
      <c r="R4" s="2" t="s">
        <v>40</v>
      </c>
      <c r="S4" s="3" t="s">
        <v>6</v>
      </c>
      <c r="T4" s="2" t="s">
        <v>41</v>
      </c>
      <c r="U4" s="47" t="s">
        <v>5</v>
      </c>
      <c r="V4" s="3" t="s">
        <v>6</v>
      </c>
      <c r="W4" s="47" t="s">
        <v>40</v>
      </c>
      <c r="X4" s="3" t="s">
        <v>6</v>
      </c>
      <c r="Y4" s="2" t="s">
        <v>41</v>
      </c>
      <c r="Z4" s="2" t="s">
        <v>5</v>
      </c>
      <c r="AA4" s="3" t="s">
        <v>6</v>
      </c>
      <c r="AB4" s="98"/>
    </row>
    <row r="5" spans="1:30" ht="15" customHeight="1" thickBot="1" x14ac:dyDescent="0.4">
      <c r="A5" s="13"/>
      <c r="B5" s="35">
        <v>1</v>
      </c>
      <c r="C5" s="42">
        <v>2</v>
      </c>
      <c r="D5" s="16">
        <v>3</v>
      </c>
      <c r="E5" s="14">
        <v>4</v>
      </c>
      <c r="F5" s="15">
        <v>5</v>
      </c>
      <c r="G5" s="14">
        <v>6</v>
      </c>
      <c r="H5" s="14">
        <v>7</v>
      </c>
      <c r="I5" s="14">
        <v>8</v>
      </c>
      <c r="J5" s="14">
        <v>9</v>
      </c>
      <c r="K5" s="14">
        <v>10</v>
      </c>
      <c r="L5" s="15">
        <v>11</v>
      </c>
      <c r="M5" s="14">
        <v>12</v>
      </c>
      <c r="N5" s="14">
        <v>13</v>
      </c>
      <c r="O5" s="15">
        <v>14</v>
      </c>
      <c r="P5" s="14">
        <v>15</v>
      </c>
      <c r="Q5" s="15">
        <v>16</v>
      </c>
      <c r="R5" s="14">
        <v>17</v>
      </c>
      <c r="S5" s="15">
        <v>18</v>
      </c>
      <c r="T5" s="14">
        <v>19</v>
      </c>
      <c r="U5" s="14">
        <v>20</v>
      </c>
      <c r="V5" s="15">
        <v>21</v>
      </c>
      <c r="W5" s="14">
        <v>22</v>
      </c>
      <c r="X5" s="55">
        <v>23</v>
      </c>
      <c r="Y5" s="16">
        <v>24</v>
      </c>
      <c r="Z5" s="14">
        <v>25</v>
      </c>
      <c r="AA5" s="15">
        <v>26</v>
      </c>
      <c r="AB5" s="75">
        <v>27</v>
      </c>
    </row>
    <row r="6" spans="1:30" ht="18" customHeight="1" x14ac:dyDescent="0.35">
      <c r="A6" s="8"/>
      <c r="B6" s="36">
        <v>1</v>
      </c>
      <c r="C6" s="43" t="s">
        <v>7</v>
      </c>
      <c r="D6" s="41">
        <v>0</v>
      </c>
      <c r="E6" s="17">
        <f t="shared" ref="E6:E31" si="0">D6/30</f>
        <v>0</v>
      </c>
      <c r="F6" s="18">
        <f t="shared" ref="F6:F31" si="1">D6*8.4</f>
        <v>0</v>
      </c>
      <c r="G6" s="19">
        <v>0</v>
      </c>
      <c r="H6" s="17">
        <f t="shared" ref="H6:H31" si="2">G6/28</f>
        <v>0</v>
      </c>
      <c r="I6" s="20">
        <f t="shared" ref="I6:I31" si="3">G6*390</f>
        <v>0</v>
      </c>
      <c r="J6" s="48">
        <v>0</v>
      </c>
      <c r="K6" s="49">
        <f>J6/2</f>
        <v>0</v>
      </c>
      <c r="L6" s="50">
        <f>J6*1684</f>
        <v>0</v>
      </c>
      <c r="M6" s="48">
        <v>0</v>
      </c>
      <c r="N6" s="49">
        <f>M6/2</f>
        <v>0</v>
      </c>
      <c r="O6" s="50">
        <f>M6*1680.33</f>
        <v>0</v>
      </c>
      <c r="P6" s="48">
        <v>37</v>
      </c>
      <c r="Q6" s="50">
        <f>P6*247.02</f>
        <v>9139.74</v>
      </c>
      <c r="R6" s="48">
        <v>208</v>
      </c>
      <c r="S6" s="50">
        <f t="shared" ref="S6:S31" si="4">R6*118.88</f>
        <v>24727.040000000001</v>
      </c>
      <c r="T6" s="48">
        <v>270</v>
      </c>
      <c r="U6" s="51">
        <f>T6/5</f>
        <v>54</v>
      </c>
      <c r="V6" s="50">
        <f>T6*477.59</f>
        <v>128949.29999999999</v>
      </c>
      <c r="W6" s="56">
        <v>0</v>
      </c>
      <c r="X6" s="24">
        <f>W6*758.27</f>
        <v>0</v>
      </c>
      <c r="Y6" s="57">
        <v>0</v>
      </c>
      <c r="Z6" s="58">
        <f t="shared" ref="Z6:Z31" si="5">Y6/5</f>
        <v>0</v>
      </c>
      <c r="AA6" s="59">
        <f t="shared" ref="AA6:AA31" si="6">Y6*38.4</f>
        <v>0</v>
      </c>
      <c r="AB6" s="72">
        <f>F6+I6+L6+O6+Q6+S6+V6+X6+AA6</f>
        <v>162816.07999999999</v>
      </c>
      <c r="AC6" s="76"/>
      <c r="AD6" s="77"/>
    </row>
    <row r="7" spans="1:30" ht="18" customHeight="1" x14ac:dyDescent="0.35">
      <c r="A7" s="8"/>
      <c r="B7" s="37">
        <v>2</v>
      </c>
      <c r="C7" s="44" t="s">
        <v>8</v>
      </c>
      <c r="D7" s="41">
        <v>210</v>
      </c>
      <c r="E7" s="21">
        <f t="shared" si="0"/>
        <v>7</v>
      </c>
      <c r="F7" s="18">
        <f t="shared" si="1"/>
        <v>1764</v>
      </c>
      <c r="G7" s="19">
        <v>0</v>
      </c>
      <c r="H7" s="21">
        <f t="shared" si="2"/>
        <v>0</v>
      </c>
      <c r="I7" s="22">
        <f t="shared" si="3"/>
        <v>0</v>
      </c>
      <c r="J7" s="48">
        <v>0</v>
      </c>
      <c r="K7" s="52">
        <f t="shared" ref="K7:K31" si="7">J7/2</f>
        <v>0</v>
      </c>
      <c r="L7" s="50">
        <f t="shared" ref="L7:L31" si="8">J7*1684</f>
        <v>0</v>
      </c>
      <c r="M7" s="48">
        <v>0</v>
      </c>
      <c r="N7" s="52">
        <f t="shared" ref="N7:N31" si="9">M7/2</f>
        <v>0</v>
      </c>
      <c r="O7" s="50">
        <f t="shared" ref="O7:O31" si="10">M7*1680.33</f>
        <v>0</v>
      </c>
      <c r="P7" s="48">
        <v>0</v>
      </c>
      <c r="Q7" s="50">
        <f t="shared" ref="Q7:Q31" si="11">P7*247.02</f>
        <v>0</v>
      </c>
      <c r="R7" s="48">
        <v>0</v>
      </c>
      <c r="S7" s="50">
        <f t="shared" si="4"/>
        <v>0</v>
      </c>
      <c r="T7" s="48">
        <v>0</v>
      </c>
      <c r="U7" s="51">
        <f t="shared" ref="U7:U31" si="12">T7/5</f>
        <v>0</v>
      </c>
      <c r="V7" s="50">
        <f t="shared" ref="V7:V31" si="13">T7*477.59</f>
        <v>0</v>
      </c>
      <c r="W7" s="57">
        <v>0</v>
      </c>
      <c r="X7" s="24">
        <f t="shared" ref="X7:X31" si="14">W7*758.27</f>
        <v>0</v>
      </c>
      <c r="Y7" s="57">
        <v>0</v>
      </c>
      <c r="Z7" s="60">
        <f t="shared" si="5"/>
        <v>0</v>
      </c>
      <c r="AA7" s="59">
        <f t="shared" si="6"/>
        <v>0</v>
      </c>
      <c r="AB7" s="73">
        <f t="shared" ref="AB7:AB31" si="15">F7+I7+L7+O7+Q7+S7+V7+X7+AA7</f>
        <v>1764</v>
      </c>
    </row>
    <row r="8" spans="1:30" ht="18" customHeight="1" x14ac:dyDescent="0.35">
      <c r="A8" s="8"/>
      <c r="B8" s="38">
        <v>3</v>
      </c>
      <c r="C8" s="44" t="s">
        <v>9</v>
      </c>
      <c r="D8" s="41">
        <v>0</v>
      </c>
      <c r="E8" s="21">
        <f t="shared" si="0"/>
        <v>0</v>
      </c>
      <c r="F8" s="18">
        <f t="shared" si="1"/>
        <v>0</v>
      </c>
      <c r="G8" s="19">
        <f>0+28</f>
        <v>28</v>
      </c>
      <c r="H8" s="21">
        <f t="shared" si="2"/>
        <v>1</v>
      </c>
      <c r="I8" s="22">
        <f t="shared" si="3"/>
        <v>10920</v>
      </c>
      <c r="J8" s="48">
        <v>0</v>
      </c>
      <c r="K8" s="52">
        <f t="shared" si="7"/>
        <v>0</v>
      </c>
      <c r="L8" s="50">
        <f t="shared" si="8"/>
        <v>0</v>
      </c>
      <c r="M8" s="48">
        <v>0</v>
      </c>
      <c r="N8" s="52">
        <f t="shared" si="9"/>
        <v>0</v>
      </c>
      <c r="O8" s="50">
        <f t="shared" si="10"/>
        <v>0</v>
      </c>
      <c r="P8" s="48">
        <v>0</v>
      </c>
      <c r="Q8" s="50">
        <f t="shared" si="11"/>
        <v>0</v>
      </c>
      <c r="R8" s="48">
        <v>0</v>
      </c>
      <c r="S8" s="50">
        <f t="shared" si="4"/>
        <v>0</v>
      </c>
      <c r="T8" s="48">
        <v>0</v>
      </c>
      <c r="U8" s="51">
        <f t="shared" si="12"/>
        <v>0</v>
      </c>
      <c r="V8" s="50">
        <f t="shared" si="13"/>
        <v>0</v>
      </c>
      <c r="W8" s="57">
        <f>0+100</f>
        <v>100</v>
      </c>
      <c r="X8" s="24">
        <f t="shared" si="14"/>
        <v>75827</v>
      </c>
      <c r="Y8" s="57">
        <v>0</v>
      </c>
      <c r="Z8" s="60">
        <f t="shared" si="5"/>
        <v>0</v>
      </c>
      <c r="AA8" s="59">
        <f t="shared" si="6"/>
        <v>0</v>
      </c>
      <c r="AB8" s="73">
        <f t="shared" si="15"/>
        <v>86747</v>
      </c>
    </row>
    <row r="9" spans="1:30" ht="18" customHeight="1" x14ac:dyDescent="0.35">
      <c r="A9" s="8"/>
      <c r="B9" s="39">
        <v>4</v>
      </c>
      <c r="C9" s="45" t="s">
        <v>10</v>
      </c>
      <c r="D9" s="41">
        <v>0</v>
      </c>
      <c r="E9" s="23">
        <f t="shared" si="0"/>
        <v>0</v>
      </c>
      <c r="F9" s="24">
        <f t="shared" si="1"/>
        <v>0</v>
      </c>
      <c r="G9" s="19">
        <v>0</v>
      </c>
      <c r="H9" s="23">
        <f t="shared" si="2"/>
        <v>0</v>
      </c>
      <c r="I9" s="25">
        <f t="shared" si="3"/>
        <v>0</v>
      </c>
      <c r="J9" s="48">
        <v>0</v>
      </c>
      <c r="K9" s="52">
        <f t="shared" si="7"/>
        <v>0</v>
      </c>
      <c r="L9" s="50">
        <f t="shared" si="8"/>
        <v>0</v>
      </c>
      <c r="M9" s="48">
        <v>0</v>
      </c>
      <c r="N9" s="52">
        <f t="shared" si="9"/>
        <v>0</v>
      </c>
      <c r="O9" s="50">
        <f t="shared" si="10"/>
        <v>0</v>
      </c>
      <c r="P9" s="48">
        <v>2</v>
      </c>
      <c r="Q9" s="50">
        <f t="shared" si="11"/>
        <v>494.04</v>
      </c>
      <c r="R9" s="48">
        <v>0</v>
      </c>
      <c r="S9" s="24">
        <f t="shared" si="4"/>
        <v>0</v>
      </c>
      <c r="T9" s="48">
        <v>0</v>
      </c>
      <c r="U9" s="51">
        <f t="shared" si="12"/>
        <v>0</v>
      </c>
      <c r="V9" s="50">
        <f t="shared" si="13"/>
        <v>0</v>
      </c>
      <c r="W9" s="57">
        <v>0</v>
      </c>
      <c r="X9" s="24">
        <f t="shared" si="14"/>
        <v>0</v>
      </c>
      <c r="Y9" s="57">
        <v>0</v>
      </c>
      <c r="Z9" s="23">
        <f t="shared" si="5"/>
        <v>0</v>
      </c>
      <c r="AA9" s="24">
        <f t="shared" si="6"/>
        <v>0</v>
      </c>
      <c r="AB9" s="73">
        <f t="shared" si="15"/>
        <v>494.04</v>
      </c>
    </row>
    <row r="10" spans="1:30" ht="18" customHeight="1" x14ac:dyDescent="0.35">
      <c r="A10" s="8"/>
      <c r="B10" s="38">
        <v>5</v>
      </c>
      <c r="C10" s="44" t="s">
        <v>11</v>
      </c>
      <c r="D10" s="41">
        <v>0</v>
      </c>
      <c r="E10" s="21">
        <f t="shared" si="0"/>
        <v>0</v>
      </c>
      <c r="F10" s="18">
        <f t="shared" si="1"/>
        <v>0</v>
      </c>
      <c r="G10" s="19">
        <v>0</v>
      </c>
      <c r="H10" s="21">
        <f t="shared" si="2"/>
        <v>0</v>
      </c>
      <c r="I10" s="22">
        <f t="shared" si="3"/>
        <v>0</v>
      </c>
      <c r="J10" s="48">
        <v>0</v>
      </c>
      <c r="K10" s="52">
        <f t="shared" si="7"/>
        <v>0</v>
      </c>
      <c r="L10" s="50">
        <f t="shared" si="8"/>
        <v>0</v>
      </c>
      <c r="M10" s="48">
        <v>0</v>
      </c>
      <c r="N10" s="52">
        <f t="shared" si="9"/>
        <v>0</v>
      </c>
      <c r="O10" s="50">
        <f t="shared" si="10"/>
        <v>0</v>
      </c>
      <c r="P10" s="48">
        <v>0</v>
      </c>
      <c r="Q10" s="50">
        <f t="shared" si="11"/>
        <v>0</v>
      </c>
      <c r="R10" s="48">
        <v>0</v>
      </c>
      <c r="S10" s="50">
        <f t="shared" si="4"/>
        <v>0</v>
      </c>
      <c r="T10" s="48">
        <v>35</v>
      </c>
      <c r="U10" s="51">
        <f t="shared" si="12"/>
        <v>7</v>
      </c>
      <c r="V10" s="50">
        <f t="shared" si="13"/>
        <v>16715.649999999998</v>
      </c>
      <c r="W10" s="61">
        <v>0</v>
      </c>
      <c r="X10" s="24">
        <f t="shared" si="14"/>
        <v>0</v>
      </c>
      <c r="Y10" s="57">
        <v>0</v>
      </c>
      <c r="Z10" s="60">
        <f t="shared" si="5"/>
        <v>0</v>
      </c>
      <c r="AA10" s="59">
        <f t="shared" si="6"/>
        <v>0</v>
      </c>
      <c r="AB10" s="73">
        <f t="shared" si="15"/>
        <v>16715.649999999998</v>
      </c>
    </row>
    <row r="11" spans="1:30" ht="18" customHeight="1" x14ac:dyDescent="0.4">
      <c r="A11" s="8"/>
      <c r="B11" s="37">
        <v>6</v>
      </c>
      <c r="C11" s="44" t="s">
        <v>12</v>
      </c>
      <c r="D11" s="41">
        <v>0</v>
      </c>
      <c r="E11" s="21">
        <f t="shared" si="0"/>
        <v>0</v>
      </c>
      <c r="F11" s="18">
        <f t="shared" si="1"/>
        <v>0</v>
      </c>
      <c r="G11" s="19">
        <v>0</v>
      </c>
      <c r="H11" s="21">
        <f t="shared" si="2"/>
        <v>0</v>
      </c>
      <c r="I11" s="22">
        <f t="shared" si="3"/>
        <v>0</v>
      </c>
      <c r="J11" s="48">
        <v>0</v>
      </c>
      <c r="K11" s="52">
        <f t="shared" si="7"/>
        <v>0</v>
      </c>
      <c r="L11" s="50">
        <f t="shared" si="8"/>
        <v>0</v>
      </c>
      <c r="M11" s="48">
        <v>0</v>
      </c>
      <c r="N11" s="52">
        <f t="shared" si="9"/>
        <v>0</v>
      </c>
      <c r="O11" s="50">
        <f t="shared" si="10"/>
        <v>0</v>
      </c>
      <c r="P11" s="48">
        <v>0</v>
      </c>
      <c r="Q11" s="50">
        <f t="shared" si="11"/>
        <v>0</v>
      </c>
      <c r="R11" s="48">
        <v>0</v>
      </c>
      <c r="S11" s="50">
        <f t="shared" si="4"/>
        <v>0</v>
      </c>
      <c r="T11" s="48">
        <v>0</v>
      </c>
      <c r="U11" s="51">
        <f t="shared" si="12"/>
        <v>0</v>
      </c>
      <c r="V11" s="50">
        <f t="shared" si="13"/>
        <v>0</v>
      </c>
      <c r="W11" s="57">
        <v>0</v>
      </c>
      <c r="X11" s="24">
        <f t="shared" si="14"/>
        <v>0</v>
      </c>
      <c r="Y11" s="57">
        <v>0</v>
      </c>
      <c r="Z11" s="78">
        <f t="shared" si="5"/>
        <v>0</v>
      </c>
      <c r="AA11" s="79">
        <f t="shared" si="6"/>
        <v>0</v>
      </c>
      <c r="AB11" s="73">
        <f t="shared" si="15"/>
        <v>0</v>
      </c>
      <c r="AD11" s="26"/>
    </row>
    <row r="12" spans="1:30" ht="18" customHeight="1" x14ac:dyDescent="0.4">
      <c r="A12" s="8"/>
      <c r="B12" s="38">
        <v>7</v>
      </c>
      <c r="C12" s="44" t="s">
        <v>13</v>
      </c>
      <c r="D12" s="41">
        <v>0</v>
      </c>
      <c r="E12" s="21">
        <f t="shared" si="0"/>
        <v>0</v>
      </c>
      <c r="F12" s="18">
        <f t="shared" si="1"/>
        <v>0</v>
      </c>
      <c r="G12" s="19">
        <f>0+56</f>
        <v>56</v>
      </c>
      <c r="H12" s="21">
        <f t="shared" si="2"/>
        <v>2</v>
      </c>
      <c r="I12" s="22">
        <f t="shared" si="3"/>
        <v>21840</v>
      </c>
      <c r="J12" s="48">
        <v>0</v>
      </c>
      <c r="K12" s="52">
        <f t="shared" si="7"/>
        <v>0</v>
      </c>
      <c r="L12" s="50">
        <f t="shared" si="8"/>
        <v>0</v>
      </c>
      <c r="M12" s="48">
        <v>0</v>
      </c>
      <c r="N12" s="52">
        <f t="shared" si="9"/>
        <v>0</v>
      </c>
      <c r="O12" s="50">
        <f t="shared" si="10"/>
        <v>0</v>
      </c>
      <c r="P12" s="48">
        <v>0</v>
      </c>
      <c r="Q12" s="50">
        <f t="shared" si="11"/>
        <v>0</v>
      </c>
      <c r="R12" s="48">
        <v>0</v>
      </c>
      <c r="S12" s="50">
        <f t="shared" si="4"/>
        <v>0</v>
      </c>
      <c r="T12" s="48">
        <v>10</v>
      </c>
      <c r="U12" s="51">
        <f t="shared" si="12"/>
        <v>2</v>
      </c>
      <c r="V12" s="50">
        <f t="shared" si="13"/>
        <v>4775.8999999999996</v>
      </c>
      <c r="W12" s="57">
        <v>0</v>
      </c>
      <c r="X12" s="24">
        <f t="shared" si="14"/>
        <v>0</v>
      </c>
      <c r="Y12" s="57">
        <v>0</v>
      </c>
      <c r="Z12" s="62">
        <f t="shared" si="5"/>
        <v>0</v>
      </c>
      <c r="AA12" s="70">
        <f t="shared" si="6"/>
        <v>0</v>
      </c>
      <c r="AB12" s="73">
        <f t="shared" si="15"/>
        <v>26615.9</v>
      </c>
      <c r="AD12" s="26"/>
    </row>
    <row r="13" spans="1:30" ht="18" customHeight="1" x14ac:dyDescent="0.35">
      <c r="A13" s="8"/>
      <c r="B13" s="37">
        <v>8</v>
      </c>
      <c r="C13" s="44" t="s">
        <v>14</v>
      </c>
      <c r="D13" s="41">
        <v>0</v>
      </c>
      <c r="E13" s="21">
        <f t="shared" si="0"/>
        <v>0</v>
      </c>
      <c r="F13" s="18">
        <f t="shared" si="1"/>
        <v>0</v>
      </c>
      <c r="G13" s="19">
        <v>0</v>
      </c>
      <c r="H13" s="21">
        <f t="shared" si="2"/>
        <v>0</v>
      </c>
      <c r="I13" s="22">
        <f t="shared" si="3"/>
        <v>0</v>
      </c>
      <c r="J13" s="48">
        <v>0</v>
      </c>
      <c r="K13" s="52">
        <f t="shared" si="7"/>
        <v>0</v>
      </c>
      <c r="L13" s="50">
        <f t="shared" si="8"/>
        <v>0</v>
      </c>
      <c r="M13" s="48">
        <v>0</v>
      </c>
      <c r="N13" s="52">
        <f t="shared" si="9"/>
        <v>0</v>
      </c>
      <c r="O13" s="50">
        <f t="shared" si="10"/>
        <v>0</v>
      </c>
      <c r="P13" s="48">
        <v>0</v>
      </c>
      <c r="Q13" s="50">
        <f t="shared" si="11"/>
        <v>0</v>
      </c>
      <c r="R13" s="48">
        <v>0</v>
      </c>
      <c r="S13" s="50">
        <f t="shared" si="4"/>
        <v>0</v>
      </c>
      <c r="T13" s="48">
        <v>5</v>
      </c>
      <c r="U13" s="51">
        <f t="shared" si="12"/>
        <v>1</v>
      </c>
      <c r="V13" s="50">
        <f t="shared" si="13"/>
        <v>2387.9499999999998</v>
      </c>
      <c r="W13" s="57">
        <v>0</v>
      </c>
      <c r="X13" s="24">
        <f t="shared" si="14"/>
        <v>0</v>
      </c>
      <c r="Y13" s="57">
        <v>355</v>
      </c>
      <c r="Z13" s="60">
        <f t="shared" si="5"/>
        <v>71</v>
      </c>
      <c r="AA13" s="59">
        <f t="shared" si="6"/>
        <v>13632</v>
      </c>
      <c r="AB13" s="73">
        <f t="shared" si="15"/>
        <v>16019.95</v>
      </c>
      <c r="AD13" s="26"/>
    </row>
    <row r="14" spans="1:30" ht="18" customHeight="1" x14ac:dyDescent="0.35">
      <c r="A14" s="8"/>
      <c r="B14" s="38">
        <v>9</v>
      </c>
      <c r="C14" s="44" t="s">
        <v>15</v>
      </c>
      <c r="D14" s="41">
        <v>0</v>
      </c>
      <c r="E14" s="21">
        <f t="shared" si="0"/>
        <v>0</v>
      </c>
      <c r="F14" s="18">
        <f t="shared" si="1"/>
        <v>0</v>
      </c>
      <c r="G14" s="19">
        <v>0</v>
      </c>
      <c r="H14" s="21">
        <f t="shared" si="2"/>
        <v>0</v>
      </c>
      <c r="I14" s="22">
        <f t="shared" si="3"/>
        <v>0</v>
      </c>
      <c r="J14" s="48">
        <v>0</v>
      </c>
      <c r="K14" s="52">
        <f t="shared" si="7"/>
        <v>0</v>
      </c>
      <c r="L14" s="50">
        <f t="shared" si="8"/>
        <v>0</v>
      </c>
      <c r="M14" s="48">
        <v>0</v>
      </c>
      <c r="N14" s="52">
        <f t="shared" si="9"/>
        <v>0</v>
      </c>
      <c r="O14" s="50">
        <f t="shared" si="10"/>
        <v>0</v>
      </c>
      <c r="P14" s="48">
        <v>0</v>
      </c>
      <c r="Q14" s="50">
        <f t="shared" si="11"/>
        <v>0</v>
      </c>
      <c r="R14" s="48">
        <v>0</v>
      </c>
      <c r="S14" s="50">
        <f t="shared" si="4"/>
        <v>0</v>
      </c>
      <c r="T14" s="48">
        <v>0</v>
      </c>
      <c r="U14" s="51">
        <f t="shared" si="12"/>
        <v>0</v>
      </c>
      <c r="V14" s="50">
        <f t="shared" si="13"/>
        <v>0</v>
      </c>
      <c r="W14" s="57">
        <v>0</v>
      </c>
      <c r="X14" s="24">
        <f t="shared" si="14"/>
        <v>0</v>
      </c>
      <c r="Y14" s="57">
        <v>0</v>
      </c>
      <c r="Z14" s="60">
        <f t="shared" si="5"/>
        <v>0</v>
      </c>
      <c r="AA14" s="59">
        <f t="shared" si="6"/>
        <v>0</v>
      </c>
      <c r="AB14" s="73">
        <f t="shared" si="15"/>
        <v>0</v>
      </c>
    </row>
    <row r="15" spans="1:30" ht="18" customHeight="1" x14ac:dyDescent="0.35">
      <c r="A15" s="8"/>
      <c r="B15" s="37">
        <v>10</v>
      </c>
      <c r="C15" s="44" t="s">
        <v>16</v>
      </c>
      <c r="D15" s="41">
        <v>0</v>
      </c>
      <c r="E15" s="21">
        <f t="shared" si="0"/>
        <v>0</v>
      </c>
      <c r="F15" s="18">
        <f t="shared" si="1"/>
        <v>0</v>
      </c>
      <c r="G15" s="19">
        <v>0</v>
      </c>
      <c r="H15" s="21">
        <f t="shared" si="2"/>
        <v>0</v>
      </c>
      <c r="I15" s="22">
        <f t="shared" si="3"/>
        <v>0</v>
      </c>
      <c r="J15" s="48">
        <v>0</v>
      </c>
      <c r="K15" s="52">
        <f t="shared" si="7"/>
        <v>0</v>
      </c>
      <c r="L15" s="50">
        <f t="shared" si="8"/>
        <v>0</v>
      </c>
      <c r="M15" s="48">
        <v>0</v>
      </c>
      <c r="N15" s="52">
        <f t="shared" si="9"/>
        <v>0</v>
      </c>
      <c r="O15" s="50">
        <f t="shared" si="10"/>
        <v>0</v>
      </c>
      <c r="P15" s="48">
        <v>0</v>
      </c>
      <c r="Q15" s="50">
        <f t="shared" si="11"/>
        <v>0</v>
      </c>
      <c r="R15" s="48">
        <v>0</v>
      </c>
      <c r="S15" s="50">
        <f t="shared" si="4"/>
        <v>0</v>
      </c>
      <c r="T15" s="48">
        <v>0</v>
      </c>
      <c r="U15" s="51">
        <f t="shared" si="12"/>
        <v>0</v>
      </c>
      <c r="V15" s="50">
        <f t="shared" si="13"/>
        <v>0</v>
      </c>
      <c r="W15" s="57">
        <v>0</v>
      </c>
      <c r="X15" s="24">
        <f t="shared" si="14"/>
        <v>0</v>
      </c>
      <c r="Y15" s="57">
        <v>0</v>
      </c>
      <c r="Z15" s="60">
        <f t="shared" si="5"/>
        <v>0</v>
      </c>
      <c r="AA15" s="59">
        <f t="shared" si="6"/>
        <v>0</v>
      </c>
      <c r="AB15" s="73">
        <f t="shared" si="15"/>
        <v>0</v>
      </c>
    </row>
    <row r="16" spans="1:30" ht="18" customHeight="1" x14ac:dyDescent="0.35">
      <c r="A16" s="8"/>
      <c r="B16" s="80">
        <v>11</v>
      </c>
      <c r="C16" s="81" t="s">
        <v>17</v>
      </c>
      <c r="D16" s="41">
        <v>0</v>
      </c>
      <c r="E16" s="82">
        <f t="shared" si="0"/>
        <v>0</v>
      </c>
      <c r="F16" s="83">
        <f t="shared" si="1"/>
        <v>0</v>
      </c>
      <c r="G16" s="19">
        <f>140-140</f>
        <v>0</v>
      </c>
      <c r="H16" s="82">
        <f t="shared" si="2"/>
        <v>0</v>
      </c>
      <c r="I16" s="84">
        <f t="shared" si="3"/>
        <v>0</v>
      </c>
      <c r="J16" s="48">
        <v>0</v>
      </c>
      <c r="K16" s="52">
        <f t="shared" si="7"/>
        <v>0</v>
      </c>
      <c r="L16" s="50">
        <f t="shared" si="8"/>
        <v>0</v>
      </c>
      <c r="M16" s="48">
        <v>0</v>
      </c>
      <c r="N16" s="52">
        <f t="shared" si="9"/>
        <v>0</v>
      </c>
      <c r="O16" s="50">
        <f t="shared" si="10"/>
        <v>0</v>
      </c>
      <c r="P16" s="48">
        <v>0</v>
      </c>
      <c r="Q16" s="50">
        <f t="shared" si="11"/>
        <v>0</v>
      </c>
      <c r="R16" s="48">
        <f>34-34</f>
        <v>0</v>
      </c>
      <c r="S16" s="50">
        <f t="shared" si="4"/>
        <v>0</v>
      </c>
      <c r="T16" s="48">
        <v>0</v>
      </c>
      <c r="U16" s="51">
        <f t="shared" si="12"/>
        <v>0</v>
      </c>
      <c r="V16" s="50">
        <f t="shared" si="13"/>
        <v>0</v>
      </c>
      <c r="W16" s="85">
        <f>375-150</f>
        <v>225</v>
      </c>
      <c r="X16" s="24">
        <f t="shared" si="14"/>
        <v>170610.75</v>
      </c>
      <c r="Y16" s="57">
        <v>0</v>
      </c>
      <c r="Z16" s="60">
        <f t="shared" si="5"/>
        <v>0</v>
      </c>
      <c r="AA16" s="59">
        <f t="shared" si="6"/>
        <v>0</v>
      </c>
      <c r="AB16" s="73">
        <f t="shared" si="15"/>
        <v>170610.75</v>
      </c>
    </row>
    <row r="17" spans="1:28" ht="18" customHeight="1" x14ac:dyDescent="0.35">
      <c r="A17" s="8"/>
      <c r="B17" s="37">
        <v>12</v>
      </c>
      <c r="C17" s="44" t="s">
        <v>18</v>
      </c>
      <c r="D17" s="41">
        <v>0</v>
      </c>
      <c r="E17" s="21">
        <f t="shared" si="0"/>
        <v>0</v>
      </c>
      <c r="F17" s="18">
        <f t="shared" si="1"/>
        <v>0</v>
      </c>
      <c r="G17" s="19">
        <v>3304</v>
      </c>
      <c r="H17" s="21">
        <f t="shared" si="2"/>
        <v>118</v>
      </c>
      <c r="I17" s="22">
        <f t="shared" si="3"/>
        <v>1288560</v>
      </c>
      <c r="J17" s="48">
        <v>0</v>
      </c>
      <c r="K17" s="52">
        <f t="shared" si="7"/>
        <v>0</v>
      </c>
      <c r="L17" s="50">
        <f t="shared" si="8"/>
        <v>0</v>
      </c>
      <c r="M17" s="48">
        <v>0</v>
      </c>
      <c r="N17" s="52">
        <f t="shared" si="9"/>
        <v>0</v>
      </c>
      <c r="O17" s="50">
        <f t="shared" si="10"/>
        <v>0</v>
      </c>
      <c r="P17" s="48">
        <v>121</v>
      </c>
      <c r="Q17" s="50">
        <f t="shared" si="11"/>
        <v>29889.420000000002</v>
      </c>
      <c r="R17" s="48">
        <v>0</v>
      </c>
      <c r="S17" s="50">
        <f t="shared" si="4"/>
        <v>0</v>
      </c>
      <c r="T17" s="48">
        <v>0</v>
      </c>
      <c r="U17" s="51">
        <f t="shared" si="12"/>
        <v>0</v>
      </c>
      <c r="V17" s="50">
        <f t="shared" si="13"/>
        <v>0</v>
      </c>
      <c r="W17" s="63">
        <v>0</v>
      </c>
      <c r="X17" s="64">
        <f t="shared" si="14"/>
        <v>0</v>
      </c>
      <c r="Y17" s="57">
        <v>0</v>
      </c>
      <c r="Z17" s="60">
        <f t="shared" si="5"/>
        <v>0</v>
      </c>
      <c r="AA17" s="59">
        <f t="shared" si="6"/>
        <v>0</v>
      </c>
      <c r="AB17" s="73">
        <f t="shared" si="15"/>
        <v>1318449.42</v>
      </c>
    </row>
    <row r="18" spans="1:28" ht="18" customHeight="1" x14ac:dyDescent="0.35">
      <c r="A18" s="8"/>
      <c r="B18" s="38">
        <v>13</v>
      </c>
      <c r="C18" s="44" t="s">
        <v>19</v>
      </c>
      <c r="D18" s="41">
        <v>660</v>
      </c>
      <c r="E18" s="21">
        <f t="shared" si="0"/>
        <v>22</v>
      </c>
      <c r="F18" s="18">
        <f t="shared" si="1"/>
        <v>5544</v>
      </c>
      <c r="G18" s="19">
        <v>0</v>
      </c>
      <c r="H18" s="21">
        <f t="shared" si="2"/>
        <v>0</v>
      </c>
      <c r="I18" s="22">
        <f t="shared" si="3"/>
        <v>0</v>
      </c>
      <c r="J18" s="48">
        <v>78</v>
      </c>
      <c r="K18" s="52">
        <f t="shared" si="7"/>
        <v>39</v>
      </c>
      <c r="L18" s="50">
        <f t="shared" si="8"/>
        <v>131352</v>
      </c>
      <c r="M18" s="48">
        <v>0</v>
      </c>
      <c r="N18" s="52">
        <f t="shared" si="9"/>
        <v>0</v>
      </c>
      <c r="O18" s="50">
        <f t="shared" si="10"/>
        <v>0</v>
      </c>
      <c r="P18" s="48">
        <v>34</v>
      </c>
      <c r="Q18" s="50">
        <f t="shared" si="11"/>
        <v>8398.68</v>
      </c>
      <c r="R18" s="48">
        <v>0</v>
      </c>
      <c r="S18" s="50">
        <f t="shared" si="4"/>
        <v>0</v>
      </c>
      <c r="T18" s="48">
        <v>0</v>
      </c>
      <c r="U18" s="51">
        <f t="shared" si="12"/>
        <v>0</v>
      </c>
      <c r="V18" s="50">
        <f t="shared" si="13"/>
        <v>0</v>
      </c>
      <c r="W18" s="57">
        <v>0</v>
      </c>
      <c r="X18" s="24">
        <f t="shared" si="14"/>
        <v>0</v>
      </c>
      <c r="Y18" s="57">
        <v>0</v>
      </c>
      <c r="Z18" s="23">
        <f t="shared" si="5"/>
        <v>0</v>
      </c>
      <c r="AA18" s="24">
        <f t="shared" si="6"/>
        <v>0</v>
      </c>
      <c r="AB18" s="73">
        <f t="shared" si="15"/>
        <v>145294.68</v>
      </c>
    </row>
    <row r="19" spans="1:28" ht="17.399999999999999" customHeight="1" x14ac:dyDescent="0.35">
      <c r="A19" s="8"/>
      <c r="B19" s="37">
        <v>14</v>
      </c>
      <c r="C19" s="44" t="s">
        <v>20</v>
      </c>
      <c r="D19" s="41">
        <v>0</v>
      </c>
      <c r="E19" s="21">
        <f t="shared" si="0"/>
        <v>0</v>
      </c>
      <c r="F19" s="18">
        <f t="shared" si="1"/>
        <v>0</v>
      </c>
      <c r="G19" s="19">
        <v>0</v>
      </c>
      <c r="H19" s="21">
        <f t="shared" si="2"/>
        <v>0</v>
      </c>
      <c r="I19" s="22">
        <f t="shared" si="3"/>
        <v>0</v>
      </c>
      <c r="J19" s="48">
        <v>88</v>
      </c>
      <c r="K19" s="52">
        <f t="shared" si="7"/>
        <v>44</v>
      </c>
      <c r="L19" s="50">
        <f t="shared" si="8"/>
        <v>148192</v>
      </c>
      <c r="M19" s="48">
        <v>4</v>
      </c>
      <c r="N19" s="52">
        <f t="shared" si="9"/>
        <v>2</v>
      </c>
      <c r="O19" s="50">
        <f t="shared" si="10"/>
        <v>6721.32</v>
      </c>
      <c r="P19" s="48">
        <v>12</v>
      </c>
      <c r="Q19" s="50">
        <f t="shared" si="11"/>
        <v>2964.2400000000002</v>
      </c>
      <c r="R19" s="48">
        <v>0</v>
      </c>
      <c r="S19" s="50">
        <f t="shared" si="4"/>
        <v>0</v>
      </c>
      <c r="T19" s="48">
        <v>105</v>
      </c>
      <c r="U19" s="51">
        <f t="shared" si="12"/>
        <v>21</v>
      </c>
      <c r="V19" s="50">
        <f t="shared" si="13"/>
        <v>50146.95</v>
      </c>
      <c r="W19" s="57">
        <v>0</v>
      </c>
      <c r="X19" s="24">
        <f t="shared" si="14"/>
        <v>0</v>
      </c>
      <c r="Y19" s="57">
        <v>0</v>
      </c>
      <c r="Z19" s="60">
        <f t="shared" si="5"/>
        <v>0</v>
      </c>
      <c r="AA19" s="59">
        <f t="shared" si="6"/>
        <v>0</v>
      </c>
      <c r="AB19" s="73">
        <f t="shared" si="15"/>
        <v>208024.51</v>
      </c>
    </row>
    <row r="20" spans="1:28" ht="18" customHeight="1" x14ac:dyDescent="0.35">
      <c r="A20" s="8"/>
      <c r="B20" s="38">
        <v>15</v>
      </c>
      <c r="C20" s="44" t="s">
        <v>21</v>
      </c>
      <c r="D20" s="41">
        <v>0</v>
      </c>
      <c r="E20" s="21">
        <f t="shared" si="0"/>
        <v>0</v>
      </c>
      <c r="F20" s="18">
        <f t="shared" si="1"/>
        <v>0</v>
      </c>
      <c r="G20" s="19">
        <v>0</v>
      </c>
      <c r="H20" s="21">
        <f t="shared" si="2"/>
        <v>0</v>
      </c>
      <c r="I20" s="22">
        <f t="shared" si="3"/>
        <v>0</v>
      </c>
      <c r="J20" s="48">
        <v>0</v>
      </c>
      <c r="K20" s="52">
        <f t="shared" si="7"/>
        <v>0</v>
      </c>
      <c r="L20" s="50">
        <f t="shared" si="8"/>
        <v>0</v>
      </c>
      <c r="M20" s="48">
        <v>0</v>
      </c>
      <c r="N20" s="52">
        <f t="shared" si="9"/>
        <v>0</v>
      </c>
      <c r="O20" s="50">
        <f t="shared" si="10"/>
        <v>0</v>
      </c>
      <c r="P20" s="48">
        <v>223</v>
      </c>
      <c r="Q20" s="50">
        <f t="shared" si="11"/>
        <v>55085.46</v>
      </c>
      <c r="R20" s="48">
        <v>0</v>
      </c>
      <c r="S20" s="50">
        <f t="shared" si="4"/>
        <v>0</v>
      </c>
      <c r="T20" s="48">
        <v>0</v>
      </c>
      <c r="U20" s="51">
        <f t="shared" si="12"/>
        <v>0</v>
      </c>
      <c r="V20" s="50">
        <f t="shared" si="13"/>
        <v>0</v>
      </c>
      <c r="W20" s="57">
        <v>25</v>
      </c>
      <c r="X20" s="24">
        <f t="shared" si="14"/>
        <v>18956.75</v>
      </c>
      <c r="Y20" s="57">
        <v>40</v>
      </c>
      <c r="Z20" s="60">
        <f t="shared" si="5"/>
        <v>8</v>
      </c>
      <c r="AA20" s="59">
        <f t="shared" si="6"/>
        <v>1536</v>
      </c>
      <c r="AB20" s="73">
        <f t="shared" si="15"/>
        <v>75578.209999999992</v>
      </c>
    </row>
    <row r="21" spans="1:28" ht="18" customHeight="1" x14ac:dyDescent="0.35">
      <c r="A21" s="8"/>
      <c r="B21" s="37">
        <v>16</v>
      </c>
      <c r="C21" s="44" t="s">
        <v>22</v>
      </c>
      <c r="D21" s="41">
        <v>0</v>
      </c>
      <c r="E21" s="21">
        <f t="shared" si="0"/>
        <v>0</v>
      </c>
      <c r="F21" s="18">
        <f t="shared" si="1"/>
        <v>0</v>
      </c>
      <c r="G21" s="19">
        <v>0</v>
      </c>
      <c r="H21" s="21">
        <f t="shared" si="2"/>
        <v>0</v>
      </c>
      <c r="I21" s="22">
        <f t="shared" si="3"/>
        <v>0</v>
      </c>
      <c r="J21" s="48">
        <v>0</v>
      </c>
      <c r="K21" s="52">
        <f t="shared" si="7"/>
        <v>0</v>
      </c>
      <c r="L21" s="50">
        <f t="shared" si="8"/>
        <v>0</v>
      </c>
      <c r="M21" s="48">
        <v>0</v>
      </c>
      <c r="N21" s="52">
        <f t="shared" si="9"/>
        <v>0</v>
      </c>
      <c r="O21" s="50">
        <f t="shared" si="10"/>
        <v>0</v>
      </c>
      <c r="P21" s="48">
        <v>0</v>
      </c>
      <c r="Q21" s="50">
        <f t="shared" si="11"/>
        <v>0</v>
      </c>
      <c r="R21" s="48">
        <v>0</v>
      </c>
      <c r="S21" s="24">
        <f t="shared" si="4"/>
        <v>0</v>
      </c>
      <c r="T21" s="48">
        <v>10</v>
      </c>
      <c r="U21" s="51">
        <f t="shared" si="12"/>
        <v>2</v>
      </c>
      <c r="V21" s="50">
        <f t="shared" si="13"/>
        <v>4775.8999999999996</v>
      </c>
      <c r="W21" s="57">
        <v>0</v>
      </c>
      <c r="X21" s="24">
        <f t="shared" si="14"/>
        <v>0</v>
      </c>
      <c r="Y21" s="57">
        <v>0</v>
      </c>
      <c r="Z21" s="60">
        <f t="shared" si="5"/>
        <v>0</v>
      </c>
      <c r="AA21" s="59">
        <f t="shared" si="6"/>
        <v>0</v>
      </c>
      <c r="AB21" s="73">
        <f t="shared" si="15"/>
        <v>4775.8999999999996</v>
      </c>
    </row>
    <row r="22" spans="1:28" ht="18" customHeight="1" x14ac:dyDescent="0.35">
      <c r="A22" s="8"/>
      <c r="B22" s="38">
        <v>17</v>
      </c>
      <c r="C22" s="44" t="s">
        <v>23</v>
      </c>
      <c r="D22" s="41">
        <v>0</v>
      </c>
      <c r="E22" s="21">
        <f t="shared" si="0"/>
        <v>0</v>
      </c>
      <c r="F22" s="18">
        <f t="shared" si="1"/>
        <v>0</v>
      </c>
      <c r="G22" s="19">
        <v>0</v>
      </c>
      <c r="H22" s="21">
        <f t="shared" si="2"/>
        <v>0</v>
      </c>
      <c r="I22" s="22">
        <f t="shared" si="3"/>
        <v>0</v>
      </c>
      <c r="J22" s="48">
        <v>0</v>
      </c>
      <c r="K22" s="52">
        <f t="shared" si="7"/>
        <v>0</v>
      </c>
      <c r="L22" s="50">
        <f t="shared" si="8"/>
        <v>0</v>
      </c>
      <c r="M22" s="48">
        <v>0</v>
      </c>
      <c r="N22" s="52">
        <f t="shared" si="9"/>
        <v>0</v>
      </c>
      <c r="O22" s="50">
        <f t="shared" si="10"/>
        <v>0</v>
      </c>
      <c r="P22" s="48">
        <v>97</v>
      </c>
      <c r="Q22" s="50">
        <f t="shared" si="11"/>
        <v>23960.940000000002</v>
      </c>
      <c r="R22" s="48">
        <v>0</v>
      </c>
      <c r="S22" s="50">
        <f t="shared" si="4"/>
        <v>0</v>
      </c>
      <c r="T22" s="48">
        <v>0</v>
      </c>
      <c r="U22" s="51">
        <f t="shared" si="12"/>
        <v>0</v>
      </c>
      <c r="V22" s="50">
        <f t="shared" si="13"/>
        <v>0</v>
      </c>
      <c r="W22" s="63">
        <v>0</v>
      </c>
      <c r="X22" s="64">
        <f t="shared" si="14"/>
        <v>0</v>
      </c>
      <c r="Y22" s="57">
        <v>10</v>
      </c>
      <c r="Z22" s="60">
        <f t="shared" si="5"/>
        <v>2</v>
      </c>
      <c r="AA22" s="59">
        <f t="shared" si="6"/>
        <v>384</v>
      </c>
      <c r="AB22" s="73">
        <f t="shared" si="15"/>
        <v>24344.940000000002</v>
      </c>
    </row>
    <row r="23" spans="1:28" ht="18" customHeight="1" x14ac:dyDescent="0.35">
      <c r="A23" s="8"/>
      <c r="B23" s="37">
        <v>18</v>
      </c>
      <c r="C23" s="44" t="s">
        <v>24</v>
      </c>
      <c r="D23" s="41">
        <v>720</v>
      </c>
      <c r="E23" s="21">
        <f t="shared" si="0"/>
        <v>24</v>
      </c>
      <c r="F23" s="18">
        <f t="shared" si="1"/>
        <v>6048</v>
      </c>
      <c r="G23" s="19">
        <v>0</v>
      </c>
      <c r="H23" s="21">
        <f t="shared" si="2"/>
        <v>0</v>
      </c>
      <c r="I23" s="22">
        <f t="shared" si="3"/>
        <v>0</v>
      </c>
      <c r="J23" s="48">
        <v>0</v>
      </c>
      <c r="K23" s="52">
        <f t="shared" si="7"/>
        <v>0</v>
      </c>
      <c r="L23" s="50">
        <f t="shared" si="8"/>
        <v>0</v>
      </c>
      <c r="M23" s="48">
        <v>0</v>
      </c>
      <c r="N23" s="52">
        <f t="shared" si="9"/>
        <v>0</v>
      </c>
      <c r="O23" s="50">
        <f t="shared" si="10"/>
        <v>0</v>
      </c>
      <c r="P23" s="48">
        <v>0</v>
      </c>
      <c r="Q23" s="50">
        <f t="shared" si="11"/>
        <v>0</v>
      </c>
      <c r="R23" s="48">
        <v>0</v>
      </c>
      <c r="S23" s="50">
        <f t="shared" si="4"/>
        <v>0</v>
      </c>
      <c r="T23" s="48">
        <v>0</v>
      </c>
      <c r="U23" s="53">
        <f t="shared" si="12"/>
        <v>0</v>
      </c>
      <c r="V23" s="50">
        <f t="shared" si="13"/>
        <v>0</v>
      </c>
      <c r="W23" s="61">
        <v>0</v>
      </c>
      <c r="X23" s="24">
        <f t="shared" si="14"/>
        <v>0</v>
      </c>
      <c r="Y23" s="57">
        <v>0</v>
      </c>
      <c r="Z23" s="60">
        <f t="shared" si="5"/>
        <v>0</v>
      </c>
      <c r="AA23" s="59">
        <f t="shared" si="6"/>
        <v>0</v>
      </c>
      <c r="AB23" s="73">
        <f t="shared" si="15"/>
        <v>6048</v>
      </c>
    </row>
    <row r="24" spans="1:28" ht="18" customHeight="1" x14ac:dyDescent="0.35">
      <c r="A24" s="8"/>
      <c r="B24" s="38">
        <v>19</v>
      </c>
      <c r="C24" s="44" t="s">
        <v>25</v>
      </c>
      <c r="D24" s="41">
        <v>0</v>
      </c>
      <c r="E24" s="21">
        <f t="shared" si="0"/>
        <v>0</v>
      </c>
      <c r="F24" s="18">
        <f t="shared" si="1"/>
        <v>0</v>
      </c>
      <c r="G24" s="19">
        <v>0</v>
      </c>
      <c r="H24" s="21">
        <f t="shared" si="2"/>
        <v>0</v>
      </c>
      <c r="I24" s="22">
        <f t="shared" si="3"/>
        <v>0</v>
      </c>
      <c r="J24" s="48">
        <v>0</v>
      </c>
      <c r="K24" s="52">
        <f t="shared" si="7"/>
        <v>0</v>
      </c>
      <c r="L24" s="50">
        <f t="shared" si="8"/>
        <v>0</v>
      </c>
      <c r="M24" s="48">
        <v>0</v>
      </c>
      <c r="N24" s="52">
        <f t="shared" si="9"/>
        <v>0</v>
      </c>
      <c r="O24" s="50">
        <f t="shared" si="10"/>
        <v>0</v>
      </c>
      <c r="P24" s="48">
        <v>0</v>
      </c>
      <c r="Q24" s="50">
        <f t="shared" si="11"/>
        <v>0</v>
      </c>
      <c r="R24" s="48">
        <f>8+17</f>
        <v>25</v>
      </c>
      <c r="S24" s="50">
        <f t="shared" si="4"/>
        <v>2972</v>
      </c>
      <c r="T24" s="48">
        <v>0</v>
      </c>
      <c r="U24" s="51">
        <f t="shared" si="12"/>
        <v>0</v>
      </c>
      <c r="V24" s="50">
        <f t="shared" si="13"/>
        <v>0</v>
      </c>
      <c r="W24" s="57">
        <v>0</v>
      </c>
      <c r="X24" s="24">
        <f t="shared" si="14"/>
        <v>0</v>
      </c>
      <c r="Y24" s="57">
        <v>0</v>
      </c>
      <c r="Z24" s="60">
        <f t="shared" si="5"/>
        <v>0</v>
      </c>
      <c r="AA24" s="59">
        <f t="shared" si="6"/>
        <v>0</v>
      </c>
      <c r="AB24" s="73">
        <f t="shared" si="15"/>
        <v>2972</v>
      </c>
    </row>
    <row r="25" spans="1:28" ht="18" customHeight="1" x14ac:dyDescent="0.35">
      <c r="A25" s="8"/>
      <c r="B25" s="39">
        <v>20</v>
      </c>
      <c r="C25" s="45" t="s">
        <v>26</v>
      </c>
      <c r="D25" s="41">
        <v>0</v>
      </c>
      <c r="E25" s="23">
        <f t="shared" si="0"/>
        <v>0</v>
      </c>
      <c r="F25" s="24">
        <f t="shared" si="1"/>
        <v>0</v>
      </c>
      <c r="G25" s="19">
        <v>0</v>
      </c>
      <c r="H25" s="23">
        <f t="shared" si="2"/>
        <v>0</v>
      </c>
      <c r="I25" s="25">
        <f t="shared" si="3"/>
        <v>0</v>
      </c>
      <c r="J25" s="48">
        <v>0</v>
      </c>
      <c r="K25" s="52">
        <f t="shared" si="7"/>
        <v>0</v>
      </c>
      <c r="L25" s="50">
        <f t="shared" si="8"/>
        <v>0</v>
      </c>
      <c r="M25" s="48">
        <v>0</v>
      </c>
      <c r="N25" s="52">
        <f t="shared" si="9"/>
        <v>0</v>
      </c>
      <c r="O25" s="50">
        <f t="shared" si="10"/>
        <v>0</v>
      </c>
      <c r="P25" s="48">
        <v>0</v>
      </c>
      <c r="Q25" s="50">
        <f t="shared" si="11"/>
        <v>0</v>
      </c>
      <c r="R25" s="48">
        <v>0</v>
      </c>
      <c r="S25" s="50">
        <f t="shared" si="4"/>
        <v>0</v>
      </c>
      <c r="T25" s="48">
        <v>0</v>
      </c>
      <c r="U25" s="51">
        <f t="shared" si="12"/>
        <v>0</v>
      </c>
      <c r="V25" s="50">
        <f t="shared" si="13"/>
        <v>0</v>
      </c>
      <c r="W25" s="57">
        <v>0</v>
      </c>
      <c r="X25" s="24">
        <f t="shared" si="14"/>
        <v>0</v>
      </c>
      <c r="Y25" s="57">
        <v>0</v>
      </c>
      <c r="Z25" s="60">
        <f t="shared" si="5"/>
        <v>0</v>
      </c>
      <c r="AA25" s="59">
        <f t="shared" si="6"/>
        <v>0</v>
      </c>
      <c r="AB25" s="73">
        <f t="shared" si="15"/>
        <v>0</v>
      </c>
    </row>
    <row r="26" spans="1:28" ht="18" customHeight="1" x14ac:dyDescent="0.35">
      <c r="A26" s="8"/>
      <c r="B26" s="38">
        <v>21</v>
      </c>
      <c r="C26" s="44" t="s">
        <v>27</v>
      </c>
      <c r="D26" s="41">
        <v>0</v>
      </c>
      <c r="E26" s="21">
        <f t="shared" si="0"/>
        <v>0</v>
      </c>
      <c r="F26" s="18">
        <f t="shared" si="1"/>
        <v>0</v>
      </c>
      <c r="G26" s="19">
        <f>0+56</f>
        <v>56</v>
      </c>
      <c r="H26" s="21">
        <f t="shared" si="2"/>
        <v>2</v>
      </c>
      <c r="I26" s="22">
        <f t="shared" si="3"/>
        <v>21840</v>
      </c>
      <c r="J26" s="48">
        <v>10</v>
      </c>
      <c r="K26" s="52">
        <f t="shared" si="7"/>
        <v>5</v>
      </c>
      <c r="L26" s="50">
        <f t="shared" si="8"/>
        <v>16840</v>
      </c>
      <c r="M26" s="48">
        <v>4</v>
      </c>
      <c r="N26" s="52">
        <f t="shared" si="9"/>
        <v>2</v>
      </c>
      <c r="O26" s="50">
        <f t="shared" si="10"/>
        <v>6721.32</v>
      </c>
      <c r="P26" s="48">
        <v>174</v>
      </c>
      <c r="Q26" s="50">
        <f t="shared" si="11"/>
        <v>42981.48</v>
      </c>
      <c r="R26" s="48">
        <v>0</v>
      </c>
      <c r="S26" s="50">
        <f t="shared" si="4"/>
        <v>0</v>
      </c>
      <c r="T26" s="48">
        <v>0</v>
      </c>
      <c r="U26" s="51">
        <f t="shared" si="12"/>
        <v>0</v>
      </c>
      <c r="V26" s="50">
        <f t="shared" si="13"/>
        <v>0</v>
      </c>
      <c r="W26" s="61">
        <v>0</v>
      </c>
      <c r="X26" s="24">
        <f t="shared" si="14"/>
        <v>0</v>
      </c>
      <c r="Y26" s="57">
        <v>70</v>
      </c>
      <c r="Z26" s="60">
        <f t="shared" si="5"/>
        <v>14</v>
      </c>
      <c r="AA26" s="59">
        <f t="shared" si="6"/>
        <v>2688</v>
      </c>
      <c r="AB26" s="73">
        <f t="shared" si="15"/>
        <v>91070.8</v>
      </c>
    </row>
    <row r="27" spans="1:28" ht="18" customHeight="1" x14ac:dyDescent="0.35">
      <c r="A27" s="8"/>
      <c r="B27" s="37">
        <v>22</v>
      </c>
      <c r="C27" s="44" t="s">
        <v>28</v>
      </c>
      <c r="D27" s="41">
        <v>0</v>
      </c>
      <c r="E27" s="21">
        <f t="shared" si="0"/>
        <v>0</v>
      </c>
      <c r="F27" s="18">
        <f t="shared" si="1"/>
        <v>0</v>
      </c>
      <c r="G27" s="19">
        <v>0</v>
      </c>
      <c r="H27" s="21">
        <f t="shared" si="2"/>
        <v>0</v>
      </c>
      <c r="I27" s="22">
        <f t="shared" si="3"/>
        <v>0</v>
      </c>
      <c r="J27" s="48">
        <v>0</v>
      </c>
      <c r="K27" s="52">
        <f t="shared" si="7"/>
        <v>0</v>
      </c>
      <c r="L27" s="50">
        <f t="shared" si="8"/>
        <v>0</v>
      </c>
      <c r="M27" s="48">
        <v>0</v>
      </c>
      <c r="N27" s="52">
        <f t="shared" si="9"/>
        <v>0</v>
      </c>
      <c r="O27" s="50">
        <f t="shared" si="10"/>
        <v>0</v>
      </c>
      <c r="P27" s="48">
        <v>0</v>
      </c>
      <c r="Q27" s="50">
        <f t="shared" si="11"/>
        <v>0</v>
      </c>
      <c r="R27" s="48">
        <v>0</v>
      </c>
      <c r="S27" s="50">
        <f t="shared" si="4"/>
        <v>0</v>
      </c>
      <c r="T27" s="48">
        <v>60</v>
      </c>
      <c r="U27" s="51">
        <f t="shared" si="12"/>
        <v>12</v>
      </c>
      <c r="V27" s="50">
        <f t="shared" si="13"/>
        <v>28655.399999999998</v>
      </c>
      <c r="W27" s="57">
        <v>0</v>
      </c>
      <c r="X27" s="24">
        <f t="shared" si="14"/>
        <v>0</v>
      </c>
      <c r="Y27" s="57">
        <v>0</v>
      </c>
      <c r="Z27" s="60">
        <f t="shared" si="5"/>
        <v>0</v>
      </c>
      <c r="AA27" s="59">
        <f t="shared" si="6"/>
        <v>0</v>
      </c>
      <c r="AB27" s="73">
        <f t="shared" si="15"/>
        <v>28655.399999999998</v>
      </c>
    </row>
    <row r="28" spans="1:28" ht="18" customHeight="1" x14ac:dyDescent="0.35">
      <c r="A28" s="8"/>
      <c r="B28" s="38">
        <v>23</v>
      </c>
      <c r="C28" s="44" t="s">
        <v>29</v>
      </c>
      <c r="D28" s="41">
        <v>0</v>
      </c>
      <c r="E28" s="21">
        <f t="shared" si="0"/>
        <v>0</v>
      </c>
      <c r="F28" s="18">
        <f t="shared" si="1"/>
        <v>0</v>
      </c>
      <c r="G28" s="19">
        <v>0</v>
      </c>
      <c r="H28" s="21">
        <f t="shared" si="2"/>
        <v>0</v>
      </c>
      <c r="I28" s="22">
        <f t="shared" si="3"/>
        <v>0</v>
      </c>
      <c r="J28" s="48">
        <v>0</v>
      </c>
      <c r="K28" s="52">
        <f t="shared" si="7"/>
        <v>0</v>
      </c>
      <c r="L28" s="50">
        <f t="shared" si="8"/>
        <v>0</v>
      </c>
      <c r="M28" s="48">
        <v>0</v>
      </c>
      <c r="N28" s="52">
        <f t="shared" si="9"/>
        <v>0</v>
      </c>
      <c r="O28" s="50">
        <f t="shared" si="10"/>
        <v>0</v>
      </c>
      <c r="P28" s="48">
        <v>0</v>
      </c>
      <c r="Q28" s="50">
        <f t="shared" si="11"/>
        <v>0</v>
      </c>
      <c r="R28" s="48">
        <v>0</v>
      </c>
      <c r="S28" s="50">
        <f t="shared" si="4"/>
        <v>0</v>
      </c>
      <c r="T28" s="48">
        <v>0</v>
      </c>
      <c r="U28" s="51">
        <f t="shared" si="12"/>
        <v>0</v>
      </c>
      <c r="V28" s="50">
        <f t="shared" si="13"/>
        <v>0</v>
      </c>
      <c r="W28" s="57">
        <v>0</v>
      </c>
      <c r="X28" s="24">
        <f t="shared" si="14"/>
        <v>0</v>
      </c>
      <c r="Y28" s="57">
        <v>15</v>
      </c>
      <c r="Z28" s="60">
        <f t="shared" si="5"/>
        <v>3</v>
      </c>
      <c r="AA28" s="59">
        <f t="shared" si="6"/>
        <v>576</v>
      </c>
      <c r="AB28" s="73">
        <f t="shared" si="15"/>
        <v>576</v>
      </c>
    </row>
    <row r="29" spans="1:28" ht="18" customHeight="1" x14ac:dyDescent="0.35">
      <c r="A29" s="8"/>
      <c r="B29" s="37">
        <v>24</v>
      </c>
      <c r="C29" s="44" t="s">
        <v>30</v>
      </c>
      <c r="D29" s="41">
        <v>60</v>
      </c>
      <c r="E29" s="21">
        <f t="shared" si="0"/>
        <v>2</v>
      </c>
      <c r="F29" s="18">
        <f t="shared" si="1"/>
        <v>504</v>
      </c>
      <c r="G29" s="19">
        <v>0</v>
      </c>
      <c r="H29" s="21">
        <f t="shared" si="2"/>
        <v>0</v>
      </c>
      <c r="I29" s="22">
        <f t="shared" si="3"/>
        <v>0</v>
      </c>
      <c r="J29" s="48">
        <v>0</v>
      </c>
      <c r="K29" s="52">
        <f t="shared" si="7"/>
        <v>0</v>
      </c>
      <c r="L29" s="50">
        <f t="shared" si="8"/>
        <v>0</v>
      </c>
      <c r="M29" s="48">
        <v>0</v>
      </c>
      <c r="N29" s="52">
        <f t="shared" si="9"/>
        <v>0</v>
      </c>
      <c r="O29" s="50">
        <f t="shared" si="10"/>
        <v>0</v>
      </c>
      <c r="P29" s="48">
        <v>0</v>
      </c>
      <c r="Q29" s="50">
        <f t="shared" si="11"/>
        <v>0</v>
      </c>
      <c r="R29" s="48">
        <v>0</v>
      </c>
      <c r="S29" s="50">
        <f t="shared" si="4"/>
        <v>0</v>
      </c>
      <c r="T29" s="48">
        <v>0</v>
      </c>
      <c r="U29" s="51">
        <f t="shared" si="12"/>
        <v>0</v>
      </c>
      <c r="V29" s="50">
        <f t="shared" si="13"/>
        <v>0</v>
      </c>
      <c r="W29" s="63">
        <v>0</v>
      </c>
      <c r="X29" s="64">
        <f t="shared" si="14"/>
        <v>0</v>
      </c>
      <c r="Y29" s="57">
        <v>0</v>
      </c>
      <c r="Z29" s="60">
        <f t="shared" si="5"/>
        <v>0</v>
      </c>
      <c r="AA29" s="59">
        <f t="shared" si="6"/>
        <v>0</v>
      </c>
      <c r="AB29" s="73">
        <f t="shared" si="15"/>
        <v>504</v>
      </c>
    </row>
    <row r="30" spans="1:28" ht="18" customHeight="1" x14ac:dyDescent="0.35">
      <c r="A30" s="8"/>
      <c r="B30" s="38">
        <v>25</v>
      </c>
      <c r="C30" s="44" t="s">
        <v>31</v>
      </c>
      <c r="D30" s="41">
        <v>14340</v>
      </c>
      <c r="E30" s="21">
        <f t="shared" si="0"/>
        <v>478</v>
      </c>
      <c r="F30" s="18">
        <f t="shared" si="1"/>
        <v>120456</v>
      </c>
      <c r="G30" s="19">
        <v>0</v>
      </c>
      <c r="H30" s="21">
        <f t="shared" si="2"/>
        <v>0</v>
      </c>
      <c r="I30" s="22">
        <f t="shared" si="3"/>
        <v>0</v>
      </c>
      <c r="J30" s="48">
        <v>0</v>
      </c>
      <c r="K30" s="52">
        <f t="shared" si="7"/>
        <v>0</v>
      </c>
      <c r="L30" s="50">
        <f t="shared" si="8"/>
        <v>0</v>
      </c>
      <c r="M30" s="48">
        <v>0</v>
      </c>
      <c r="N30" s="52">
        <f t="shared" si="9"/>
        <v>0</v>
      </c>
      <c r="O30" s="50">
        <f t="shared" si="10"/>
        <v>0</v>
      </c>
      <c r="P30" s="48">
        <v>0</v>
      </c>
      <c r="Q30" s="50">
        <f t="shared" si="11"/>
        <v>0</v>
      </c>
      <c r="R30" s="48">
        <f>0+17</f>
        <v>17</v>
      </c>
      <c r="S30" s="50">
        <f t="shared" si="4"/>
        <v>2020.96</v>
      </c>
      <c r="T30" s="48">
        <v>0</v>
      </c>
      <c r="U30" s="53">
        <f t="shared" si="12"/>
        <v>0</v>
      </c>
      <c r="V30" s="50">
        <f t="shared" si="13"/>
        <v>0</v>
      </c>
      <c r="W30" s="57">
        <f>0+50</f>
        <v>50</v>
      </c>
      <c r="X30" s="24">
        <f t="shared" si="14"/>
        <v>37913.5</v>
      </c>
      <c r="Y30" s="57">
        <v>0</v>
      </c>
      <c r="Z30" s="60">
        <f t="shared" si="5"/>
        <v>0</v>
      </c>
      <c r="AA30" s="59">
        <f t="shared" si="6"/>
        <v>0</v>
      </c>
      <c r="AB30" s="73">
        <f t="shared" si="15"/>
        <v>160390.46000000002</v>
      </c>
    </row>
    <row r="31" spans="1:28" ht="21" customHeight="1" thickBot="1" x14ac:dyDescent="0.4">
      <c r="A31" s="8"/>
      <c r="B31" s="40">
        <v>26</v>
      </c>
      <c r="C31" s="46" t="s">
        <v>32</v>
      </c>
      <c r="D31" s="41">
        <v>0</v>
      </c>
      <c r="E31" s="27">
        <f t="shared" si="0"/>
        <v>0</v>
      </c>
      <c r="F31" s="18">
        <f t="shared" si="1"/>
        <v>0</v>
      </c>
      <c r="G31" s="19">
        <v>0</v>
      </c>
      <c r="H31" s="28">
        <f t="shared" si="2"/>
        <v>0</v>
      </c>
      <c r="I31" s="29">
        <f t="shared" si="3"/>
        <v>0</v>
      </c>
      <c r="J31" s="48">
        <v>0</v>
      </c>
      <c r="K31" s="52">
        <f t="shared" si="7"/>
        <v>0</v>
      </c>
      <c r="L31" s="50">
        <f t="shared" si="8"/>
        <v>0</v>
      </c>
      <c r="M31" s="48">
        <v>0</v>
      </c>
      <c r="N31" s="52">
        <f t="shared" si="9"/>
        <v>0</v>
      </c>
      <c r="O31" s="50">
        <f t="shared" si="10"/>
        <v>0</v>
      </c>
      <c r="P31" s="48">
        <v>0</v>
      </c>
      <c r="Q31" s="50">
        <f t="shared" si="11"/>
        <v>0</v>
      </c>
      <c r="R31" s="48">
        <v>0</v>
      </c>
      <c r="S31" s="50">
        <f t="shared" si="4"/>
        <v>0</v>
      </c>
      <c r="T31" s="48">
        <v>5</v>
      </c>
      <c r="U31" s="54">
        <f t="shared" si="12"/>
        <v>1</v>
      </c>
      <c r="V31" s="50">
        <f t="shared" si="13"/>
        <v>2387.9499999999998</v>
      </c>
      <c r="W31" s="65">
        <v>0</v>
      </c>
      <c r="X31" s="66">
        <f t="shared" si="14"/>
        <v>0</v>
      </c>
      <c r="Y31" s="57">
        <v>10</v>
      </c>
      <c r="Z31" s="67">
        <f t="shared" si="5"/>
        <v>2</v>
      </c>
      <c r="AA31" s="59">
        <f t="shared" si="6"/>
        <v>384</v>
      </c>
      <c r="AB31" s="74">
        <f t="shared" si="15"/>
        <v>2771.95</v>
      </c>
    </row>
    <row r="32" spans="1:28" ht="27.75" customHeight="1" thickBot="1" x14ac:dyDescent="0.4">
      <c r="A32" s="30"/>
      <c r="B32" s="88" t="s">
        <v>33</v>
      </c>
      <c r="C32" s="89"/>
      <c r="D32" s="4">
        <f t="shared" ref="D32:AB32" si="16">SUM(D6:D31)</f>
        <v>15990</v>
      </c>
      <c r="E32" s="4">
        <f t="shared" si="16"/>
        <v>533</v>
      </c>
      <c r="F32" s="31">
        <f t="shared" si="16"/>
        <v>134316</v>
      </c>
      <c r="G32" s="4">
        <f t="shared" si="16"/>
        <v>3444</v>
      </c>
      <c r="H32" s="4">
        <f t="shared" si="16"/>
        <v>123</v>
      </c>
      <c r="I32" s="31">
        <f t="shared" si="16"/>
        <v>1343160</v>
      </c>
      <c r="J32" s="4">
        <f t="shared" ref="J32:V32" si="17">SUM(J6:J31)</f>
        <v>176</v>
      </c>
      <c r="K32" s="4">
        <f t="shared" si="17"/>
        <v>88</v>
      </c>
      <c r="L32" s="31">
        <f t="shared" si="17"/>
        <v>296384</v>
      </c>
      <c r="M32" s="4">
        <f t="shared" ref="M32:O32" si="18">SUM(M6:M31)</f>
        <v>8</v>
      </c>
      <c r="N32" s="4">
        <f t="shared" si="18"/>
        <v>4</v>
      </c>
      <c r="O32" s="31">
        <f t="shared" si="18"/>
        <v>13442.64</v>
      </c>
      <c r="P32" s="4">
        <f t="shared" si="17"/>
        <v>700</v>
      </c>
      <c r="Q32" s="31">
        <f t="shared" si="17"/>
        <v>172914</v>
      </c>
      <c r="R32" s="4">
        <f t="shared" si="17"/>
        <v>250</v>
      </c>
      <c r="S32" s="31">
        <f t="shared" si="17"/>
        <v>29720</v>
      </c>
      <c r="T32" s="4">
        <f t="shared" si="17"/>
        <v>500</v>
      </c>
      <c r="U32" s="4">
        <f t="shared" si="17"/>
        <v>100</v>
      </c>
      <c r="V32" s="31">
        <f t="shared" si="17"/>
        <v>238795</v>
      </c>
      <c r="W32" s="4">
        <f t="shared" ref="W32:X32" si="19">SUM(W6:W31)</f>
        <v>400</v>
      </c>
      <c r="X32" s="68">
        <f t="shared" si="19"/>
        <v>303308</v>
      </c>
      <c r="Y32" s="69">
        <f t="shared" ref="Y32:AA32" si="20">SUM(Y6:Y31)</f>
        <v>500</v>
      </c>
      <c r="Z32" s="4">
        <f t="shared" si="20"/>
        <v>100</v>
      </c>
      <c r="AA32" s="31">
        <f t="shared" si="20"/>
        <v>19200</v>
      </c>
      <c r="AB32" s="71">
        <f t="shared" si="16"/>
        <v>2551239.6399999997</v>
      </c>
    </row>
    <row r="33" spans="1:44" ht="17.25" customHeight="1" x14ac:dyDescent="0.35">
      <c r="A33" s="32"/>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5"/>
    </row>
    <row r="34" spans="1:44" ht="17.25" customHeight="1" x14ac:dyDescent="0.35">
      <c r="A34" s="32"/>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5"/>
    </row>
    <row r="35" spans="1:44" ht="69.75" customHeight="1" x14ac:dyDescent="0.35">
      <c r="A35" s="6"/>
      <c r="B35" s="90" t="s">
        <v>34</v>
      </c>
      <c r="C35" s="91"/>
      <c r="D35" s="26"/>
      <c r="E35" s="26"/>
      <c r="F35" s="26"/>
      <c r="G35" s="26"/>
      <c r="H35" s="26"/>
      <c r="I35" s="26"/>
      <c r="J35" s="26"/>
      <c r="K35" s="26"/>
      <c r="L35" s="26"/>
      <c r="M35" s="26"/>
      <c r="N35" s="26"/>
      <c r="O35" s="26"/>
      <c r="P35" s="26"/>
      <c r="Q35" s="26"/>
      <c r="R35" s="26"/>
      <c r="S35" s="26"/>
      <c r="T35" s="26"/>
      <c r="U35" s="26"/>
      <c r="V35" s="26"/>
      <c r="W35" s="26"/>
      <c r="X35" s="26"/>
      <c r="Y35" s="26"/>
      <c r="Z35" s="26"/>
      <c r="AA35" s="26"/>
      <c r="AB35" s="7" t="s">
        <v>35</v>
      </c>
      <c r="AC35" s="34"/>
      <c r="AD35" s="34"/>
      <c r="AE35" s="34"/>
      <c r="AF35" s="34"/>
      <c r="AG35" s="34"/>
      <c r="AH35" s="34"/>
      <c r="AI35" s="34"/>
      <c r="AJ35" s="34"/>
      <c r="AK35" s="34"/>
      <c r="AL35" s="34"/>
      <c r="AM35" s="34"/>
      <c r="AN35" s="34"/>
      <c r="AO35" s="34"/>
      <c r="AP35" s="34"/>
      <c r="AQ35" s="34"/>
      <c r="AR35" s="34"/>
    </row>
    <row r="36" spans="1:44" ht="14.25" customHeight="1" x14ac:dyDescent="0.35"/>
    <row r="37" spans="1:44" ht="14.25" customHeight="1" x14ac:dyDescent="0.35"/>
    <row r="38" spans="1:44" ht="14.25" customHeight="1" x14ac:dyDescent="0.35"/>
    <row r="39" spans="1:44" ht="14.25" customHeight="1" x14ac:dyDescent="0.35"/>
    <row r="40" spans="1:44" ht="14.25" customHeight="1" x14ac:dyDescent="0.35"/>
    <row r="41" spans="1:44" ht="14.25" customHeight="1" x14ac:dyDescent="0.35"/>
    <row r="42" spans="1:44" ht="14.25" customHeight="1" x14ac:dyDescent="0.35"/>
    <row r="43" spans="1:44" ht="14.25" customHeight="1" x14ac:dyDescent="0.35"/>
    <row r="44" spans="1:44" ht="14.25" customHeight="1" x14ac:dyDescent="0.35"/>
    <row r="45" spans="1:44" ht="14.25" customHeight="1" x14ac:dyDescent="0.35"/>
    <row r="46" spans="1:44" ht="14.25" customHeight="1" x14ac:dyDescent="0.35"/>
    <row r="47" spans="1:44" ht="14.25" customHeight="1" x14ac:dyDescent="0.35"/>
    <row r="48" spans="1:44"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5">
    <mergeCell ref="C3:C4"/>
    <mergeCell ref="B32:C32"/>
    <mergeCell ref="B35:C35"/>
    <mergeCell ref="B2:AB2"/>
    <mergeCell ref="B3:B4"/>
    <mergeCell ref="D3:F3"/>
    <mergeCell ref="G3:I3"/>
    <mergeCell ref="AB3:AB4"/>
    <mergeCell ref="J3:L3"/>
    <mergeCell ref="P3:Q3"/>
    <mergeCell ref="R3:S3"/>
    <mergeCell ref="T3:V3"/>
    <mergeCell ref="W3:X3"/>
    <mergeCell ref="Y3:AA3"/>
    <mergeCell ref="M3:O3"/>
  </mergeCells>
  <pageMargins left="0.7" right="0.7" top="0.75" bottom="0.75" header="0" footer="0"/>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2024-02-05T12:34:02Z</cp:lastPrinted>
  <dcterms:created xsi:type="dcterms:W3CDTF">2021-10-04T14:29:35Z</dcterms:created>
  <dcterms:modified xsi:type="dcterms:W3CDTF">2024-02-19T14:36:07Z</dcterms:modified>
</cp:coreProperties>
</file>