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y.maidaniuk\Desktop\y.maidaniuk\Перерозподіл\18.03.2024\Дитяча онко 22\"/>
    </mc:Choice>
  </mc:AlternateContent>
  <xr:revisionPtr revIDLastSave="0" documentId="13_ncr:1_{D29D8FD2-31E6-4323-B10E-6D1ABF38DB1D}"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Розподіл!$A$1:$N$36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 l="1"/>
  <c r="F26" i="1"/>
  <c r="F17" i="1"/>
  <c r="F11" i="1"/>
  <c r="F15" i="1"/>
  <c r="F20" i="1"/>
  <c r="N9" i="1" l="1"/>
  <c r="N13" i="1"/>
  <c r="N16" i="1"/>
  <c r="N28" i="1"/>
  <c r="N30" i="1"/>
  <c r="N32" i="1"/>
  <c r="M7" i="1"/>
  <c r="M8" i="1"/>
  <c r="M9" i="1"/>
  <c r="M10" i="1"/>
  <c r="M11" i="1"/>
  <c r="M12" i="1"/>
  <c r="M13" i="1"/>
  <c r="M14" i="1"/>
  <c r="M15" i="1"/>
  <c r="M16" i="1"/>
  <c r="M17" i="1"/>
  <c r="M18" i="1"/>
  <c r="M19" i="1"/>
  <c r="M20" i="1"/>
  <c r="M21" i="1"/>
  <c r="M22" i="1"/>
  <c r="M23" i="1"/>
  <c r="M24" i="1"/>
  <c r="M25" i="1"/>
  <c r="M26" i="1"/>
  <c r="M27" i="1"/>
  <c r="M28" i="1"/>
  <c r="M29" i="1"/>
  <c r="M30" i="1"/>
  <c r="M31" i="1"/>
  <c r="M32" i="1"/>
  <c r="M6" i="1"/>
  <c r="L7" i="1"/>
  <c r="L8" i="1"/>
  <c r="L9" i="1"/>
  <c r="L10" i="1"/>
  <c r="L11" i="1"/>
  <c r="L12" i="1"/>
  <c r="L13" i="1"/>
  <c r="L14" i="1"/>
  <c r="L15" i="1"/>
  <c r="L16" i="1"/>
  <c r="L17" i="1"/>
  <c r="L18" i="1"/>
  <c r="L19" i="1"/>
  <c r="L20" i="1"/>
  <c r="L21" i="1"/>
  <c r="L22" i="1"/>
  <c r="L23" i="1"/>
  <c r="L24" i="1"/>
  <c r="L25" i="1"/>
  <c r="L26" i="1"/>
  <c r="L27" i="1"/>
  <c r="L28" i="1"/>
  <c r="L29" i="1"/>
  <c r="L30" i="1"/>
  <c r="L31" i="1"/>
  <c r="L32" i="1"/>
  <c r="L6" i="1"/>
  <c r="J7" i="1"/>
  <c r="J8" i="1"/>
  <c r="J9" i="1"/>
  <c r="J10" i="1"/>
  <c r="J11" i="1"/>
  <c r="J12" i="1"/>
  <c r="J13" i="1"/>
  <c r="J14" i="1"/>
  <c r="J15" i="1"/>
  <c r="J16" i="1"/>
  <c r="J17" i="1"/>
  <c r="J18" i="1"/>
  <c r="J19" i="1"/>
  <c r="J20" i="1"/>
  <c r="J21" i="1"/>
  <c r="J22" i="1"/>
  <c r="J23" i="1"/>
  <c r="J24" i="1"/>
  <c r="J25" i="1"/>
  <c r="J26" i="1"/>
  <c r="J27" i="1"/>
  <c r="J28" i="1"/>
  <c r="J29" i="1"/>
  <c r="J30" i="1"/>
  <c r="J31" i="1"/>
  <c r="J32" i="1"/>
  <c r="J6" i="1"/>
  <c r="H7" i="1"/>
  <c r="N7" i="1" s="1"/>
  <c r="H8" i="1"/>
  <c r="N8" i="1" s="1"/>
  <c r="H9" i="1"/>
  <c r="H10" i="1"/>
  <c r="N10" i="1" s="1"/>
  <c r="H11" i="1"/>
  <c r="N11" i="1" s="1"/>
  <c r="H12" i="1"/>
  <c r="N12" i="1" s="1"/>
  <c r="H13" i="1"/>
  <c r="H14" i="1"/>
  <c r="H15" i="1"/>
  <c r="N15" i="1" s="1"/>
  <c r="H16" i="1"/>
  <c r="H17" i="1"/>
  <c r="N17" i="1" s="1"/>
  <c r="H18" i="1"/>
  <c r="H19" i="1"/>
  <c r="H20" i="1"/>
  <c r="N20" i="1" s="1"/>
  <c r="H21" i="1"/>
  <c r="N21" i="1" s="1"/>
  <c r="H22" i="1"/>
  <c r="H23" i="1"/>
  <c r="H24" i="1"/>
  <c r="H25" i="1"/>
  <c r="H26" i="1"/>
  <c r="H27" i="1"/>
  <c r="N27" i="1" s="1"/>
  <c r="H28" i="1"/>
  <c r="H29" i="1"/>
  <c r="N29" i="1" s="1"/>
  <c r="H30" i="1"/>
  <c r="H31" i="1"/>
  <c r="H32" i="1"/>
  <c r="H6" i="1"/>
  <c r="G7" i="1"/>
  <c r="G8" i="1"/>
  <c r="G9" i="1"/>
  <c r="G10" i="1"/>
  <c r="G11" i="1"/>
  <c r="G12" i="1"/>
  <c r="G13" i="1"/>
  <c r="G14" i="1"/>
  <c r="G15" i="1"/>
  <c r="G16" i="1"/>
  <c r="G17" i="1"/>
  <c r="G18" i="1"/>
  <c r="G19" i="1"/>
  <c r="G20" i="1"/>
  <c r="G21" i="1"/>
  <c r="G22" i="1"/>
  <c r="G23" i="1"/>
  <c r="G24" i="1"/>
  <c r="G25" i="1"/>
  <c r="G26" i="1"/>
  <c r="G27" i="1"/>
  <c r="G28" i="1"/>
  <c r="G29" i="1"/>
  <c r="G30" i="1"/>
  <c r="G31" i="1"/>
  <c r="G32" i="1"/>
  <c r="G6" i="1"/>
  <c r="E7" i="1"/>
  <c r="E8" i="1"/>
  <c r="E9" i="1"/>
  <c r="E10" i="1"/>
  <c r="E11" i="1"/>
  <c r="E12" i="1"/>
  <c r="E13" i="1"/>
  <c r="E14" i="1"/>
  <c r="E15" i="1"/>
  <c r="E16" i="1"/>
  <c r="E17" i="1"/>
  <c r="E18" i="1"/>
  <c r="E19" i="1"/>
  <c r="E20" i="1"/>
  <c r="E21" i="1"/>
  <c r="E22" i="1"/>
  <c r="E23" i="1"/>
  <c r="E24" i="1"/>
  <c r="E25" i="1"/>
  <c r="E26" i="1"/>
  <c r="E27" i="1"/>
  <c r="E28" i="1"/>
  <c r="E29" i="1"/>
  <c r="E30" i="1"/>
  <c r="E31" i="1"/>
  <c r="E32" i="1"/>
  <c r="E6" i="1"/>
  <c r="N6" i="1" l="1"/>
  <c r="N26" i="1"/>
  <c r="N31" i="1"/>
  <c r="N19" i="1"/>
  <c r="N14" i="1"/>
  <c r="N24" i="1"/>
  <c r="N25" i="1"/>
  <c r="N23" i="1"/>
  <c r="N18" i="1"/>
  <c r="N22" i="1"/>
  <c r="L33" i="1"/>
  <c r="G33" i="1"/>
  <c r="K33" i="1" l="1"/>
  <c r="I33" i="1"/>
  <c r="F33" i="1"/>
  <c r="D33" i="1"/>
  <c r="M33" i="1" l="1"/>
  <c r="J33" i="1"/>
  <c r="H33" i="1"/>
  <c r="E33" i="1"/>
  <c r="N33" i="1" l="1"/>
</calcChain>
</file>

<file path=xl/sharedStrings.xml><?xml version="1.0" encoding="utf-8"?>
<sst xmlns="http://schemas.openxmlformats.org/spreadsheetml/2006/main" count="49" uniqueCount="44">
  <si>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</si>
  <si>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</si>
  <si>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</si>
  <si>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</si>
  <si>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</si>
  <si>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</si>
  <si>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</si>
  <si>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</si>
  <si>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</si>
  <si>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</si>
  <si>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</si>
  <si>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</si>
  <si>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</si>
  <si>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</si>
  <si>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</si>
  <si>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</si>
  <si>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</si>
  <si>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</si>
  <si>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</si>
  <si>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</si>
  <si>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</si>
  <si>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</si>
  <si>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</si>
  <si>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</si>
  <si>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</si>
  <si>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</si>
  <si>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</si>
  <si>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</si>
  <si>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 з/п</t>
  </si>
  <si>
    <t>НДСЛ Охматдит МОЗ України</t>
  </si>
  <si>
    <t>Національний інститут раку</t>
  </si>
  <si>
    <t>Адміністративно-
територіальні одиниці/ заклад охорони здоров'я</t>
  </si>
  <si>
    <t>к-сть флаконів</t>
  </si>
  <si>
    <r>
      <t xml:space="preserve">КАНСИДАЗ®
</t>
    </r>
    <r>
      <rPr>
        <sz val="12"/>
        <color theme="1"/>
        <rFont val="Times New Roman"/>
        <family val="1"/>
        <charset val="204"/>
      </rPr>
      <t xml:space="preserve">ліофілізат для розчину для інфузій по 50 мг; 1 флакон у картонній коробці
</t>
    </r>
    <r>
      <rPr>
        <b/>
        <sz val="12"/>
        <color theme="1"/>
        <rFont val="Times New Roman"/>
        <family val="1"/>
        <charset val="204"/>
      </rPr>
      <t>(Каспофунгін, 50 мг)</t>
    </r>
    <r>
      <rPr>
        <sz val="12"/>
        <color theme="1"/>
        <rFont val="Times New Roman"/>
        <family val="1"/>
        <charset val="204"/>
      </rPr>
      <t xml:space="preserve">
</t>
    </r>
    <r>
      <rPr>
        <b/>
        <sz val="12"/>
        <color theme="1"/>
        <rFont val="Times New Roman"/>
        <family val="1"/>
        <charset val="204"/>
      </rPr>
      <t xml:space="preserve">Виробник: Мерк Шарп і Доум Б.В.
Нідерланди
</t>
    </r>
    <r>
      <rPr>
        <sz val="12"/>
        <color theme="1"/>
        <rFont val="Times New Roman"/>
        <family val="1"/>
        <charset val="204"/>
      </rPr>
      <t xml:space="preserve">
</t>
    </r>
    <r>
      <rPr>
        <b/>
        <sz val="12"/>
        <color theme="1"/>
        <rFont val="Times New Roman"/>
        <family val="1"/>
        <charset val="204"/>
      </rPr>
      <t>Ціна за флакон - 4 388,24 грн</t>
    </r>
  </si>
  <si>
    <r>
      <t xml:space="preserve">МЕТОТРЕКСАТ "ЕБЕВЕ"
</t>
    </r>
    <r>
      <rPr>
        <sz val="12"/>
        <color theme="1"/>
        <rFont val="Times New Roman"/>
        <family val="1"/>
        <charset val="204"/>
      </rPr>
      <t xml:space="preserve">таблетки по 2,5 мг; по 50 таблеток у контейнері; по 1 контейнеру у картонній коробці
</t>
    </r>
    <r>
      <rPr>
        <b/>
        <sz val="12"/>
        <color theme="1"/>
        <rFont val="Times New Roman"/>
        <family val="1"/>
        <charset val="204"/>
      </rPr>
      <t>(Метотрексат, 2,5 мг)</t>
    </r>
    <r>
      <rPr>
        <sz val="12"/>
        <color theme="1"/>
        <rFont val="Times New Roman"/>
        <family val="1"/>
        <charset val="204"/>
      </rPr>
      <t xml:space="preserve">
</t>
    </r>
    <r>
      <rPr>
        <b/>
        <sz val="12"/>
        <color theme="1"/>
        <rFont val="Times New Roman"/>
        <family val="1"/>
        <charset val="204"/>
      </rPr>
      <t xml:space="preserve">Виробник: Солютас Фарма  ГмбХ, Німеччина
</t>
    </r>
    <r>
      <rPr>
        <sz val="12"/>
        <color theme="1"/>
        <rFont val="Times New Roman"/>
        <family val="1"/>
        <charset val="204"/>
      </rPr>
      <t xml:space="preserve">
</t>
    </r>
    <r>
      <rPr>
        <b/>
        <sz val="12"/>
        <color theme="1"/>
        <rFont val="Times New Roman"/>
        <family val="1"/>
        <charset val="204"/>
      </rPr>
      <t>Ціна за таблетку - 2,72 грн</t>
    </r>
  </si>
  <si>
    <t>к-сть таблеток</t>
  </si>
  <si>
    <t>к-сть упаковок</t>
  </si>
  <si>
    <r>
      <t xml:space="preserve">СОЛУ-МЕДРОЛ
</t>
    </r>
    <r>
      <rPr>
        <sz val="12"/>
        <color theme="1"/>
        <rFont val="Times New Roman"/>
        <family val="1"/>
        <charset val="204"/>
      </rPr>
      <t xml:space="preserve">порошок та розчинник для розчину для ін'єкцій по 500 мг, 1 флакон з порошком та 1 флакон з розчинником (спирт бензиловий (9 мг/мл), вода для ін'єкцій), по 7,8 мл у картонній коробці 
</t>
    </r>
    <r>
      <rPr>
        <b/>
        <sz val="12"/>
        <color theme="1"/>
        <rFont val="Times New Roman"/>
        <family val="1"/>
        <charset val="204"/>
      </rPr>
      <t>(Метилпреднізолон, 500 мг)</t>
    </r>
    <r>
      <rPr>
        <sz val="12"/>
        <color theme="1"/>
        <rFont val="Times New Roman"/>
        <family val="1"/>
        <charset val="204"/>
      </rPr>
      <t xml:space="preserve">
</t>
    </r>
    <r>
      <rPr>
        <b/>
        <sz val="12"/>
        <color theme="1"/>
        <rFont val="Times New Roman"/>
        <family val="1"/>
        <charset val="204"/>
      </rPr>
      <t xml:space="preserve">Виробник: Пфайзер Менюфекчуринг Бельгія НВ, Бельгія;
</t>
    </r>
    <r>
      <rPr>
        <sz val="12"/>
        <color theme="1"/>
        <rFont val="Times New Roman"/>
        <family val="1"/>
        <charset val="204"/>
      </rPr>
      <t xml:space="preserve">
</t>
    </r>
    <r>
      <rPr>
        <b/>
        <sz val="12"/>
        <color theme="1"/>
        <rFont val="Times New Roman"/>
        <family val="1"/>
        <charset val="204"/>
      </rPr>
      <t>Ціна за флакон - 271,98 грн</t>
    </r>
  </si>
  <si>
    <r>
      <t xml:space="preserve">ЛОМУСТИН МЕДАК
</t>
    </r>
    <r>
      <rPr>
        <sz val="12"/>
        <color theme="1"/>
        <rFont val="Times New Roman"/>
        <family val="1"/>
        <charset val="204"/>
      </rPr>
      <t xml:space="preserve">капсули по 40 мг, по 20 капсул у контейнері; по 1 контейнеру в пачці
</t>
    </r>
    <r>
      <rPr>
        <b/>
        <sz val="12"/>
        <color theme="1"/>
        <rFont val="Times New Roman"/>
        <family val="1"/>
        <charset val="204"/>
      </rPr>
      <t>(Ломустин, 40 мг)</t>
    </r>
    <r>
      <rPr>
        <sz val="12"/>
        <color theme="1"/>
        <rFont val="Times New Roman"/>
        <family val="1"/>
        <charset val="204"/>
      </rPr>
      <t xml:space="preserve">
</t>
    </r>
    <r>
      <rPr>
        <b/>
        <sz val="12"/>
        <color theme="1"/>
        <rFont val="Times New Roman"/>
        <family val="1"/>
        <charset val="204"/>
      </rPr>
      <t xml:space="preserve">Виробник: Медак Гезельшафт фюр клініше Шпеціальпрепарате мбХ, Німеччина
</t>
    </r>
    <r>
      <rPr>
        <sz val="12"/>
        <color theme="1"/>
        <rFont val="Times New Roman"/>
        <family val="1"/>
        <charset val="204"/>
      </rPr>
      <t xml:space="preserve">
</t>
    </r>
    <r>
      <rPr>
        <b/>
        <sz val="12"/>
        <color theme="1"/>
        <rFont val="Times New Roman"/>
        <family val="1"/>
        <charset val="204"/>
      </rPr>
      <t>Ціна за капсулу - 526,30 грн</t>
    </r>
  </si>
  <si>
    <t>к-сть капсул</t>
  </si>
  <si>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2022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Закупівля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</si>
  <si>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Генеральний директор</t>
  </si>
  <si>
    <t>Едем АДАМАНОВ</t>
  </si>
  <si>
    <t xml:space="preserve">ЗАТВЕРДЖЕНО
наказ державного підприємства
 «Медичні закупівлі України»
 від 16.01.2023 № 47-Р (у редакції наказу державного підприємства «Медичні закупівлі України» від 18 березня 2024 року  №279-Р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</si>
</sst>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b/>
      <sz val="12"/>
      <color theme="1"/>
      <name val="Times New Roman"/>
      <family val="1"/>
      <charset val="204"/>
    </font>
    <font>
      <sz val="12"/>
      <color theme="1"/>
      <name val="Times New Roman"/>
      <family val="1"/>
      <charset val="204"/>
    </font>
    <font>
      <sz val="12"/>
      <name val="Arimo"/>
      <charset val="204"/>
    </font>
    <font>
      <b/>
      <sz val="11"/>
      <color theme="1"/>
      <name val="Calibri"/>
      <family val="2"/>
      <charset val="204"/>
      <scheme val="minor"/>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1">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rgb="FF000000"/>
      </left>
      <right/>
      <top/>
      <bottom/>
      <diagonal/>
    </border>
    <border>
      <left style="medium">
        <color rgb="FF000000"/>
      </left>
      <right/>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style="thin">
        <color rgb="FF000000"/>
      </right>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61">
    <xf numFmtId="0" fontId="0" fillId="0" borderId="0" xfId="0"/>
    <xf numFmtId="0" fontId="5" fillId="2" borderId="0" xfId="0" applyFont="1" applyFill="1" applyAlignment="1">
      <alignment vertical="center" wrapText="1"/>
    </xf>
    <xf numFmtId="0" fontId="5" fillId="2" borderId="0" xfId="0" applyFont="1" applyFill="1" applyAlignment="1">
      <alignment horizontal="left" wrapText="1"/>
    </xf>
    <xf numFmtId="0" fontId="1" fillId="2" borderId="0" xfId="0" applyFont="1" applyFill="1" applyAlignment="1">
      <alignment horizontal="center" vertical="center" wrapText="1"/>
    </xf>
    <xf numFmtId="4" fontId="5" fillId="2" borderId="10" xfId="0" applyNumberFormat="1" applyFont="1" applyFill="1" applyBorder="1" applyAlignment="1">
      <alignment horizontal="center" vertical="center"/>
    </xf>
    <xf numFmtId="4" fontId="5" fillId="2" borderId="13"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9" fillId="2" borderId="0" xfId="0" applyFont="1" applyFill="1" applyAlignment="1">
      <alignment horizontal="left" wrapText="1"/>
    </xf>
    <xf numFmtId="4" fontId="5" fillId="2" borderId="14" xfId="0" applyNumberFormat="1" applyFont="1" applyFill="1" applyBorder="1" applyAlignment="1">
      <alignment horizontal="center" vertical="center"/>
    </xf>
    <xf numFmtId="3" fontId="5" fillId="2" borderId="21"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0" fontId="1" fillId="2" borderId="24" xfId="0" applyFont="1" applyFill="1" applyBorder="1" applyAlignment="1">
      <alignment horizontal="center" vertical="center" wrapText="1"/>
    </xf>
    <xf numFmtId="3" fontId="5" fillId="2" borderId="10" xfId="0" applyNumberFormat="1" applyFont="1" applyFill="1" applyBorder="1" applyAlignment="1">
      <alignment horizontal="center" vertical="center"/>
    </xf>
    <xf numFmtId="4" fontId="5" fillId="2" borderId="17"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0" fontId="13" fillId="3" borderId="0" xfId="0" applyFont="1" applyFill="1"/>
    <xf numFmtId="1" fontId="6" fillId="3" borderId="0" xfId="0" applyNumberFormat="1" applyFont="1" applyFill="1" applyAlignment="1">
      <alignment horizontal="center" vertical="center" wrapText="1"/>
    </xf>
    <xf numFmtId="1" fontId="6" fillId="3" borderId="11" xfId="0" applyNumberFormat="1" applyFont="1" applyFill="1" applyBorder="1" applyAlignment="1">
      <alignment horizontal="center" vertical="center" wrapText="1"/>
    </xf>
    <xf numFmtId="1" fontId="6" fillId="3" borderId="10" xfId="0" applyNumberFormat="1" applyFont="1" applyFill="1" applyBorder="1" applyAlignment="1">
      <alignment horizontal="center" vertical="center" wrapText="1"/>
    </xf>
    <xf numFmtId="1" fontId="6" fillId="3" borderId="23" xfId="0" applyNumberFormat="1" applyFont="1" applyFill="1" applyBorder="1" applyAlignment="1">
      <alignment horizontal="center" vertical="center" wrapText="1"/>
    </xf>
    <xf numFmtId="0" fontId="1" fillId="3" borderId="13" xfId="0" applyFont="1" applyFill="1" applyBorder="1" applyAlignment="1">
      <alignment horizontal="center" vertical="center"/>
    </xf>
    <xf numFmtId="0" fontId="5" fillId="3" borderId="13" xfId="0" applyFont="1" applyFill="1" applyBorder="1" applyAlignment="1">
      <alignment horizontal="left" vertical="center" wrapText="1"/>
    </xf>
    <xf numFmtId="0" fontId="1" fillId="3" borderId="18" xfId="0" applyFont="1" applyFill="1" applyBorder="1" applyAlignment="1">
      <alignment horizontal="center" vertical="center" wrapText="1"/>
    </xf>
    <xf numFmtId="4" fontId="1" fillId="3" borderId="30" xfId="0" applyNumberFormat="1" applyFont="1" applyFill="1" applyBorder="1" applyAlignment="1">
      <alignment horizontal="center" vertical="center" wrapText="1"/>
    </xf>
    <xf numFmtId="0" fontId="1" fillId="3" borderId="26" xfId="0" applyFont="1" applyFill="1" applyBorder="1" applyAlignment="1">
      <alignment horizontal="center" vertical="center" wrapText="1"/>
    </xf>
    <xf numFmtId="4" fontId="1" fillId="3" borderId="27" xfId="0" applyNumberFormat="1" applyFont="1" applyFill="1" applyBorder="1" applyAlignment="1">
      <alignment horizontal="center" vertical="center" wrapText="1"/>
    </xf>
    <xf numFmtId="0" fontId="1" fillId="3" borderId="8" xfId="0" applyFont="1" applyFill="1" applyBorder="1" applyAlignment="1">
      <alignment horizontal="center" vertical="center"/>
    </xf>
    <xf numFmtId="0" fontId="5" fillId="3" borderId="8" xfId="0" applyFont="1" applyFill="1" applyBorder="1" applyAlignment="1">
      <alignment horizontal="left" vertical="center" wrapText="1"/>
    </xf>
    <xf numFmtId="0" fontId="1" fillId="3" borderId="19" xfId="0" applyFont="1" applyFill="1" applyBorder="1" applyAlignment="1">
      <alignment horizontal="center" vertical="center" wrapText="1"/>
    </xf>
    <xf numFmtId="4" fontId="1" fillId="3" borderId="15" xfId="0" applyNumberFormat="1" applyFont="1" applyFill="1" applyBorder="1" applyAlignment="1">
      <alignment horizontal="center" vertical="center" wrapText="1"/>
    </xf>
    <xf numFmtId="0" fontId="1" fillId="3" borderId="22" xfId="0" applyFont="1" applyFill="1" applyBorder="1" applyAlignment="1">
      <alignment horizontal="center" vertical="center" wrapText="1"/>
    </xf>
    <xf numFmtId="4" fontId="1" fillId="3" borderId="28" xfId="0" applyNumberFormat="1" applyFont="1" applyFill="1" applyBorder="1" applyAlignment="1">
      <alignment horizontal="center" vertical="center" wrapText="1"/>
    </xf>
    <xf numFmtId="0" fontId="1" fillId="3" borderId="9" xfId="0" applyFont="1" applyFill="1" applyBorder="1" applyAlignment="1">
      <alignment horizontal="center" vertical="center"/>
    </xf>
    <xf numFmtId="0" fontId="5" fillId="3" borderId="9" xfId="0" applyFont="1" applyFill="1" applyBorder="1" applyAlignment="1">
      <alignment horizontal="left" vertical="center" wrapText="1"/>
    </xf>
    <xf numFmtId="0" fontId="1" fillId="3" borderId="20" xfId="0" applyFont="1" applyFill="1" applyBorder="1" applyAlignment="1">
      <alignment horizontal="center" vertical="center" wrapText="1"/>
    </xf>
    <xf numFmtId="4" fontId="1" fillId="3" borderId="16" xfId="0" applyNumberFormat="1" applyFont="1" applyFill="1" applyBorder="1" applyAlignment="1">
      <alignment horizontal="center" vertical="center" wrapText="1"/>
    </xf>
    <xf numFmtId="0" fontId="1" fillId="3" borderId="25" xfId="0" applyFont="1" applyFill="1" applyBorder="1" applyAlignment="1">
      <alignment horizontal="center" vertical="center" wrapText="1"/>
    </xf>
    <xf numFmtId="4" fontId="1" fillId="3" borderId="29" xfId="0" applyNumberFormat="1" applyFont="1" applyFill="1" applyBorder="1" applyAlignment="1">
      <alignment horizontal="center" vertical="center" wrapText="1"/>
    </xf>
    <xf numFmtId="0" fontId="7" fillId="3" borderId="0" xfId="0" applyFont="1" applyFill="1" applyAlignment="1">
      <alignment horizontal="left" vertical="center" wrapText="1"/>
    </xf>
    <xf numFmtId="0" fontId="8" fillId="3" borderId="0" xfId="0" applyFont="1" applyFill="1" applyAlignment="1">
      <alignment horizontal="center" vertical="center"/>
    </xf>
    <xf numFmtId="0" fontId="5" fillId="3" borderId="0" xfId="0" applyFont="1" applyFill="1" applyAlignment="1">
      <alignment vertical="center" wrapText="1"/>
    </xf>
    <xf numFmtId="4" fontId="9" fillId="2" borderId="0" xfId="0" applyNumberFormat="1" applyFont="1" applyFill="1" applyAlignment="1">
      <alignment horizontal="right" vertical="center" wrapText="1"/>
    </xf>
    <xf numFmtId="0" fontId="1" fillId="2" borderId="1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9" fillId="2" borderId="0" xfId="0" applyFont="1" applyFill="1" applyAlignment="1">
      <alignment horizontal="left" wrapText="1"/>
    </xf>
    <xf numFmtId="0" fontId="5" fillId="3" borderId="2" xfId="0" applyFont="1" applyFill="1" applyBorder="1" applyAlignment="1">
      <alignment horizontal="center" vertical="center" wrapText="1"/>
    </xf>
    <xf numFmtId="0" fontId="4" fillId="3" borderId="12" xfId="0" applyFont="1" applyFill="1" applyBorder="1"/>
    <xf numFmtId="0" fontId="5" fillId="3" borderId="3" xfId="0" applyFont="1" applyFill="1" applyBorder="1" applyAlignment="1">
      <alignment horizontal="center" vertical="center" wrapText="1"/>
    </xf>
    <xf numFmtId="0" fontId="4" fillId="3" borderId="6" xfId="0" applyFont="1" applyFill="1" applyBorder="1"/>
    <xf numFmtId="0" fontId="5" fillId="2" borderId="4" xfId="0" applyFont="1" applyFill="1" applyBorder="1" applyAlignment="1">
      <alignment horizontal="center" vertical="center" wrapText="1"/>
    </xf>
    <xf numFmtId="0" fontId="4" fillId="3" borderId="5" xfId="0" applyFont="1" applyFill="1" applyBorder="1"/>
    <xf numFmtId="0" fontId="7" fillId="3" borderId="7" xfId="0" applyFont="1" applyFill="1" applyBorder="1" applyAlignment="1">
      <alignment horizontal="left" vertical="center" wrapText="1"/>
    </xf>
    <xf numFmtId="0" fontId="4" fillId="3" borderId="1" xfId="0" applyFont="1" applyFill="1" applyBorder="1"/>
    <xf numFmtId="0" fontId="10" fillId="3" borderId="11" xfId="0" applyFont="1" applyFill="1" applyBorder="1" applyAlignment="1">
      <alignment horizontal="center" vertical="center" wrapText="1"/>
    </xf>
    <xf numFmtId="0" fontId="12" fillId="3" borderId="14" xfId="0" applyFont="1" applyFill="1" applyBorder="1"/>
    <xf numFmtId="0" fontId="10" fillId="3" borderId="21"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6"/>
  <sheetViews>
    <sheetView tabSelected="1" topLeftCell="G1" zoomScale="70" zoomScaleNormal="70" workbookViewId="0">
      <selection activeCell="B2" sqref="B2:N2"/>
    </sheetView>
  </sheetViews>
  <sheetFormatPr defaultColWidth="14.453125" defaultRowHeight="14.5"/>
  <cols>
    <col min="1" max="2" width="5.36328125" style="16" customWidth="1"/>
    <col min="3" max="3" width="45.453125" style="16" customWidth="1"/>
    <col min="4" max="4" width="26" style="16" customWidth="1"/>
    <col min="5" max="5" width="25.453125" style="16" customWidth="1"/>
    <col min="6" max="6" width="23.81640625" style="16" customWidth="1"/>
    <col min="7" max="7" width="22" style="16" customWidth="1"/>
    <col min="8" max="8" width="25.453125" style="16" customWidth="1"/>
    <col min="9" max="9" width="27.54296875" style="16" customWidth="1"/>
    <col min="10" max="10" width="27.90625" style="16" customWidth="1"/>
    <col min="11" max="11" width="19.54296875" style="16" customWidth="1"/>
    <col min="12" max="12" width="22.6328125" style="16" customWidth="1"/>
    <col min="13" max="13" width="22.08984375" style="16" customWidth="1"/>
    <col min="14" max="14" width="50.54296875" style="16" customWidth="1"/>
    <col min="15" max="16384" width="14.453125" style="16"/>
  </cols>
  <sheetData>
    <row r="1" spans="1:16" ht="142.5" customHeight="1">
      <c r="A1" s="14"/>
      <c r="B1" s="14"/>
      <c r="C1" s="15"/>
      <c r="D1" s="15"/>
      <c r="E1" s="15"/>
      <c r="F1" s="15"/>
      <c r="G1" s="15"/>
      <c r="H1" s="15"/>
      <c r="I1" s="15"/>
      <c r="J1" s="15"/>
      <c r="K1" s="15"/>
      <c r="L1" s="15"/>
      <c r="M1" s="15"/>
      <c r="N1" s="3" t="s">
        <v>43</v>
      </c>
    </row>
    <row r="2" spans="1:16" ht="126" customHeight="1" thickBot="1">
      <c r="A2" s="17"/>
      <c r="B2" s="47" t="s">
        <v>40</v>
      </c>
      <c r="C2" s="47"/>
      <c r="D2" s="48"/>
      <c r="E2" s="48"/>
      <c r="F2" s="48"/>
      <c r="G2" s="48"/>
      <c r="H2" s="48"/>
      <c r="I2" s="48"/>
      <c r="J2" s="48"/>
      <c r="K2" s="48"/>
      <c r="L2" s="48"/>
      <c r="M2" s="48"/>
      <c r="N2" s="47"/>
    </row>
    <row r="3" spans="1:16" ht="198" customHeight="1" thickBot="1">
      <c r="A3" s="18"/>
      <c r="B3" s="50" t="s">
        <v>28</v>
      </c>
      <c r="C3" s="52" t="s">
        <v>31</v>
      </c>
      <c r="D3" s="58" t="s">
        <v>33</v>
      </c>
      <c r="E3" s="59"/>
      <c r="F3" s="58" t="s">
        <v>34</v>
      </c>
      <c r="G3" s="60"/>
      <c r="H3" s="59"/>
      <c r="I3" s="58" t="s">
        <v>37</v>
      </c>
      <c r="J3" s="59"/>
      <c r="K3" s="58" t="s">
        <v>38</v>
      </c>
      <c r="L3" s="60"/>
      <c r="M3" s="59"/>
      <c r="N3" s="54" t="s">
        <v>0</v>
      </c>
    </row>
    <row r="4" spans="1:16" ht="18" customHeight="1" thickBot="1">
      <c r="A4" s="18"/>
      <c r="B4" s="51"/>
      <c r="C4" s="53"/>
      <c r="D4" s="6" t="s">
        <v>32</v>
      </c>
      <c r="E4" s="11" t="s">
        <v>27</v>
      </c>
      <c r="F4" s="46" t="s">
        <v>35</v>
      </c>
      <c r="G4" s="11" t="s">
        <v>36</v>
      </c>
      <c r="H4" s="11" t="s">
        <v>27</v>
      </c>
      <c r="I4" s="6" t="s">
        <v>32</v>
      </c>
      <c r="J4" s="11" t="s">
        <v>27</v>
      </c>
      <c r="K4" s="6" t="s">
        <v>39</v>
      </c>
      <c r="L4" s="11" t="s">
        <v>36</v>
      </c>
      <c r="M4" s="11" t="s">
        <v>27</v>
      </c>
      <c r="N4" s="55"/>
      <c r="P4" s="19"/>
    </row>
    <row r="5" spans="1:16" ht="12" customHeight="1" thickBot="1">
      <c r="A5" s="20"/>
      <c r="B5" s="21">
        <v>1</v>
      </c>
      <c r="C5" s="22">
        <v>2</v>
      </c>
      <c r="D5" s="23">
        <v>3</v>
      </c>
      <c r="E5" s="22">
        <v>4</v>
      </c>
      <c r="F5" s="23">
        <v>5</v>
      </c>
      <c r="G5" s="22">
        <v>6</v>
      </c>
      <c r="H5" s="22">
        <v>7</v>
      </c>
      <c r="I5" s="23">
        <v>8</v>
      </c>
      <c r="J5" s="22">
        <v>9</v>
      </c>
      <c r="K5" s="23">
        <v>10</v>
      </c>
      <c r="L5" s="22">
        <v>11</v>
      </c>
      <c r="M5" s="21">
        <v>12</v>
      </c>
      <c r="N5" s="22">
        <v>13</v>
      </c>
    </row>
    <row r="6" spans="1:16" ht="18" customHeight="1">
      <c r="A6" s="14"/>
      <c r="B6" s="24">
        <v>1</v>
      </c>
      <c r="C6" s="25" t="s">
        <v>1</v>
      </c>
      <c r="D6" s="26">
        <v>615</v>
      </c>
      <c r="E6" s="27">
        <f>D6*4388.24</f>
        <v>2698767.6</v>
      </c>
      <c r="F6" s="26">
        <f>0+50</f>
        <v>50</v>
      </c>
      <c r="G6" s="28">
        <f>F6/50</f>
        <v>1</v>
      </c>
      <c r="H6" s="27">
        <f>F6*2.72</f>
        <v>136</v>
      </c>
      <c r="I6" s="26">
        <v>50</v>
      </c>
      <c r="J6" s="27">
        <f>I6*271.98</f>
        <v>13599</v>
      </c>
      <c r="K6" s="26">
        <v>0</v>
      </c>
      <c r="L6" s="28">
        <f>K6/20</f>
        <v>0</v>
      </c>
      <c r="M6" s="29">
        <f>K6*526.3</f>
        <v>0</v>
      </c>
      <c r="N6" s="5">
        <f>E6+H6+J6+M6</f>
        <v>2712502.6</v>
      </c>
    </row>
    <row r="7" spans="1:16" ht="18" customHeight="1">
      <c r="A7" s="14"/>
      <c r="B7" s="30">
        <v>2</v>
      </c>
      <c r="C7" s="31" t="s">
        <v>2</v>
      </c>
      <c r="D7" s="32">
        <v>788</v>
      </c>
      <c r="E7" s="33">
        <f t="shared" ref="E7:E32" si="0">D7*4388.24</f>
        <v>3457933.1199999996</v>
      </c>
      <c r="F7" s="32">
        <v>400</v>
      </c>
      <c r="G7" s="34">
        <f t="shared" ref="G7:G32" si="1">F7/50</f>
        <v>8</v>
      </c>
      <c r="H7" s="33">
        <f t="shared" ref="H7:H32" si="2">F7*2.72</f>
        <v>1088</v>
      </c>
      <c r="I7" s="32">
        <v>37</v>
      </c>
      <c r="J7" s="33">
        <f t="shared" ref="J7:J32" si="3">I7*271.98</f>
        <v>10063.26</v>
      </c>
      <c r="K7" s="32">
        <v>0</v>
      </c>
      <c r="L7" s="34">
        <f t="shared" ref="L7:L32" si="4">K7/20</f>
        <v>0</v>
      </c>
      <c r="M7" s="35">
        <f t="shared" ref="M7:M32" si="5">K7*526.3</f>
        <v>0</v>
      </c>
      <c r="N7" s="5">
        <f t="shared" ref="N7:N32" si="6">E7+H7+J7+M7</f>
        <v>3469084.3799999994</v>
      </c>
    </row>
    <row r="8" spans="1:16" ht="18" customHeight="1">
      <c r="A8" s="14"/>
      <c r="B8" s="30">
        <v>3</v>
      </c>
      <c r="C8" s="31" t="s">
        <v>3</v>
      </c>
      <c r="D8" s="32">
        <v>812</v>
      </c>
      <c r="E8" s="33">
        <f t="shared" si="0"/>
        <v>3563250.88</v>
      </c>
      <c r="F8" s="32">
        <v>5800</v>
      </c>
      <c r="G8" s="34">
        <f t="shared" si="1"/>
        <v>116</v>
      </c>
      <c r="H8" s="33">
        <f t="shared" si="2"/>
        <v>15776.000000000002</v>
      </c>
      <c r="I8" s="32">
        <v>0</v>
      </c>
      <c r="J8" s="33">
        <f t="shared" si="3"/>
        <v>0</v>
      </c>
      <c r="K8" s="32">
        <v>0</v>
      </c>
      <c r="L8" s="34">
        <f t="shared" si="4"/>
        <v>0</v>
      </c>
      <c r="M8" s="35">
        <f t="shared" si="5"/>
        <v>0</v>
      </c>
      <c r="N8" s="5">
        <f t="shared" si="6"/>
        <v>3579026.88</v>
      </c>
    </row>
    <row r="9" spans="1:16" ht="18" customHeight="1">
      <c r="A9" s="14"/>
      <c r="B9" s="30">
        <v>4</v>
      </c>
      <c r="C9" s="31" t="s">
        <v>4</v>
      </c>
      <c r="D9" s="32">
        <v>0</v>
      </c>
      <c r="E9" s="33">
        <f t="shared" si="0"/>
        <v>0</v>
      </c>
      <c r="F9" s="32">
        <v>0</v>
      </c>
      <c r="G9" s="34">
        <f t="shared" si="1"/>
        <v>0</v>
      </c>
      <c r="H9" s="33">
        <f t="shared" si="2"/>
        <v>0</v>
      </c>
      <c r="I9" s="32">
        <v>0</v>
      </c>
      <c r="J9" s="33">
        <f t="shared" si="3"/>
        <v>0</v>
      </c>
      <c r="K9" s="32">
        <v>0</v>
      </c>
      <c r="L9" s="34">
        <f t="shared" si="4"/>
        <v>0</v>
      </c>
      <c r="M9" s="35">
        <f t="shared" si="5"/>
        <v>0</v>
      </c>
      <c r="N9" s="5">
        <f t="shared" si="6"/>
        <v>0</v>
      </c>
    </row>
    <row r="10" spans="1:16" ht="18" customHeight="1">
      <c r="A10" s="14"/>
      <c r="B10" s="30">
        <v>5</v>
      </c>
      <c r="C10" s="31" t="s">
        <v>5</v>
      </c>
      <c r="D10" s="32">
        <v>158</v>
      </c>
      <c r="E10" s="33">
        <f t="shared" si="0"/>
        <v>693341.91999999993</v>
      </c>
      <c r="F10" s="32">
        <v>400</v>
      </c>
      <c r="G10" s="34">
        <f t="shared" si="1"/>
        <v>8</v>
      </c>
      <c r="H10" s="33">
        <f t="shared" si="2"/>
        <v>1088</v>
      </c>
      <c r="I10" s="32">
        <v>92</v>
      </c>
      <c r="J10" s="33">
        <f t="shared" si="3"/>
        <v>25022.160000000003</v>
      </c>
      <c r="K10" s="32">
        <v>0</v>
      </c>
      <c r="L10" s="34">
        <f t="shared" si="4"/>
        <v>0</v>
      </c>
      <c r="M10" s="35">
        <f t="shared" si="5"/>
        <v>0</v>
      </c>
      <c r="N10" s="5">
        <f t="shared" si="6"/>
        <v>719452.08</v>
      </c>
    </row>
    <row r="11" spans="1:16" ht="18" customHeight="1">
      <c r="A11" s="14"/>
      <c r="B11" s="30">
        <v>6</v>
      </c>
      <c r="C11" s="31" t="s">
        <v>6</v>
      </c>
      <c r="D11" s="32">
        <v>51</v>
      </c>
      <c r="E11" s="33">
        <f t="shared" si="0"/>
        <v>223800.24</v>
      </c>
      <c r="F11" s="32">
        <f>450-150</f>
        <v>300</v>
      </c>
      <c r="G11" s="34">
        <f t="shared" si="1"/>
        <v>6</v>
      </c>
      <c r="H11" s="33">
        <f t="shared" si="2"/>
        <v>816.00000000000011</v>
      </c>
      <c r="I11" s="32">
        <v>0</v>
      </c>
      <c r="J11" s="33">
        <f t="shared" si="3"/>
        <v>0</v>
      </c>
      <c r="K11" s="32">
        <v>0</v>
      </c>
      <c r="L11" s="34">
        <f t="shared" si="4"/>
        <v>0</v>
      </c>
      <c r="M11" s="35">
        <f t="shared" si="5"/>
        <v>0</v>
      </c>
      <c r="N11" s="5">
        <f t="shared" si="6"/>
        <v>224616.24</v>
      </c>
    </row>
    <row r="12" spans="1:16" ht="18" customHeight="1">
      <c r="A12" s="14"/>
      <c r="B12" s="30">
        <v>7</v>
      </c>
      <c r="C12" s="31" t="s">
        <v>7</v>
      </c>
      <c r="D12" s="32">
        <v>323</v>
      </c>
      <c r="E12" s="33">
        <f t="shared" si="0"/>
        <v>1417401.52</v>
      </c>
      <c r="F12" s="32">
        <v>700</v>
      </c>
      <c r="G12" s="34">
        <f t="shared" si="1"/>
        <v>14</v>
      </c>
      <c r="H12" s="33">
        <f t="shared" si="2"/>
        <v>1904.0000000000002</v>
      </c>
      <c r="I12" s="32">
        <v>0</v>
      </c>
      <c r="J12" s="33">
        <f t="shared" si="3"/>
        <v>0</v>
      </c>
      <c r="K12" s="32">
        <v>0</v>
      </c>
      <c r="L12" s="34">
        <f t="shared" si="4"/>
        <v>0</v>
      </c>
      <c r="M12" s="35">
        <f t="shared" si="5"/>
        <v>0</v>
      </c>
      <c r="N12" s="5">
        <f t="shared" si="6"/>
        <v>1419305.52</v>
      </c>
    </row>
    <row r="13" spans="1:16" ht="18" customHeight="1">
      <c r="A13" s="14"/>
      <c r="B13" s="30">
        <v>8</v>
      </c>
      <c r="C13" s="31" t="s">
        <v>8</v>
      </c>
      <c r="D13" s="32">
        <v>788</v>
      </c>
      <c r="E13" s="33">
        <f t="shared" si="0"/>
        <v>3457933.1199999996</v>
      </c>
      <c r="F13" s="32">
        <v>1800</v>
      </c>
      <c r="G13" s="34">
        <f t="shared" si="1"/>
        <v>36</v>
      </c>
      <c r="H13" s="33">
        <f t="shared" si="2"/>
        <v>4896</v>
      </c>
      <c r="I13" s="32">
        <v>29</v>
      </c>
      <c r="J13" s="33">
        <f t="shared" si="3"/>
        <v>7887.42</v>
      </c>
      <c r="K13" s="32">
        <v>0</v>
      </c>
      <c r="L13" s="34">
        <f t="shared" si="4"/>
        <v>0</v>
      </c>
      <c r="M13" s="35">
        <f t="shared" si="5"/>
        <v>0</v>
      </c>
      <c r="N13" s="5">
        <f t="shared" si="6"/>
        <v>3470716.5399999996</v>
      </c>
    </row>
    <row r="14" spans="1:16" ht="18" customHeight="1">
      <c r="A14" s="14"/>
      <c r="B14" s="30">
        <v>9</v>
      </c>
      <c r="C14" s="31" t="s">
        <v>9</v>
      </c>
      <c r="D14" s="32">
        <v>591</v>
      </c>
      <c r="E14" s="33">
        <f t="shared" si="0"/>
        <v>2593449.84</v>
      </c>
      <c r="F14" s="32">
        <v>4250</v>
      </c>
      <c r="G14" s="34">
        <f t="shared" si="1"/>
        <v>85</v>
      </c>
      <c r="H14" s="33">
        <f t="shared" si="2"/>
        <v>11560</v>
      </c>
      <c r="I14" s="32">
        <v>595</v>
      </c>
      <c r="J14" s="33">
        <f t="shared" si="3"/>
        <v>161828.1</v>
      </c>
      <c r="K14" s="32">
        <v>0</v>
      </c>
      <c r="L14" s="34">
        <f t="shared" si="4"/>
        <v>0</v>
      </c>
      <c r="M14" s="35">
        <f t="shared" si="5"/>
        <v>0</v>
      </c>
      <c r="N14" s="5">
        <f t="shared" si="6"/>
        <v>2766837.94</v>
      </c>
    </row>
    <row r="15" spans="1:16" ht="18" customHeight="1">
      <c r="A15" s="14"/>
      <c r="B15" s="30">
        <v>10</v>
      </c>
      <c r="C15" s="31" t="s">
        <v>10</v>
      </c>
      <c r="D15" s="32">
        <v>433</v>
      </c>
      <c r="E15" s="33">
        <f t="shared" si="0"/>
        <v>1900107.92</v>
      </c>
      <c r="F15" s="32">
        <f>2000+150</f>
        <v>2150</v>
      </c>
      <c r="G15" s="34">
        <f t="shared" si="1"/>
        <v>43</v>
      </c>
      <c r="H15" s="33">
        <f t="shared" si="2"/>
        <v>5848</v>
      </c>
      <c r="I15" s="32">
        <v>29</v>
      </c>
      <c r="J15" s="33">
        <f t="shared" si="3"/>
        <v>7887.42</v>
      </c>
      <c r="K15" s="32">
        <v>0</v>
      </c>
      <c r="L15" s="34">
        <f t="shared" si="4"/>
        <v>0</v>
      </c>
      <c r="M15" s="35">
        <f t="shared" si="5"/>
        <v>0</v>
      </c>
      <c r="N15" s="5">
        <f t="shared" si="6"/>
        <v>1913843.3399999999</v>
      </c>
    </row>
    <row r="16" spans="1:16" ht="18" customHeight="1">
      <c r="A16" s="14"/>
      <c r="B16" s="30">
        <v>11</v>
      </c>
      <c r="C16" s="31" t="s">
        <v>11</v>
      </c>
      <c r="D16" s="32">
        <v>0</v>
      </c>
      <c r="E16" s="33">
        <f t="shared" si="0"/>
        <v>0</v>
      </c>
      <c r="F16" s="32">
        <v>0</v>
      </c>
      <c r="G16" s="34">
        <f t="shared" si="1"/>
        <v>0</v>
      </c>
      <c r="H16" s="33">
        <f t="shared" si="2"/>
        <v>0</v>
      </c>
      <c r="I16" s="32">
        <v>0</v>
      </c>
      <c r="J16" s="33">
        <f t="shared" si="3"/>
        <v>0</v>
      </c>
      <c r="K16" s="32">
        <v>0</v>
      </c>
      <c r="L16" s="34">
        <f t="shared" si="4"/>
        <v>0</v>
      </c>
      <c r="M16" s="35">
        <f t="shared" si="5"/>
        <v>0</v>
      </c>
      <c r="N16" s="5">
        <f t="shared" si="6"/>
        <v>0</v>
      </c>
    </row>
    <row r="17" spans="1:14" ht="18" customHeight="1">
      <c r="A17" s="14"/>
      <c r="B17" s="30">
        <v>12</v>
      </c>
      <c r="C17" s="31" t="s">
        <v>12</v>
      </c>
      <c r="D17" s="32">
        <v>433</v>
      </c>
      <c r="E17" s="33">
        <f t="shared" si="0"/>
        <v>1900107.92</v>
      </c>
      <c r="F17" s="32">
        <f>3900+50</f>
        <v>3950</v>
      </c>
      <c r="G17" s="34">
        <f t="shared" si="1"/>
        <v>79</v>
      </c>
      <c r="H17" s="33">
        <f t="shared" si="2"/>
        <v>10744</v>
      </c>
      <c r="I17" s="32">
        <v>4</v>
      </c>
      <c r="J17" s="33">
        <f t="shared" si="3"/>
        <v>1087.92</v>
      </c>
      <c r="K17" s="32">
        <v>0</v>
      </c>
      <c r="L17" s="34">
        <f t="shared" si="4"/>
        <v>0</v>
      </c>
      <c r="M17" s="35">
        <f t="shared" si="5"/>
        <v>0</v>
      </c>
      <c r="N17" s="5">
        <f t="shared" si="6"/>
        <v>1911939.8399999999</v>
      </c>
    </row>
    <row r="18" spans="1:14" ht="18" customHeight="1">
      <c r="A18" s="14"/>
      <c r="B18" s="30">
        <v>13</v>
      </c>
      <c r="C18" s="31" t="s">
        <v>13</v>
      </c>
      <c r="D18" s="32">
        <v>152</v>
      </c>
      <c r="E18" s="33">
        <f t="shared" si="0"/>
        <v>667012.48</v>
      </c>
      <c r="F18" s="32">
        <v>950</v>
      </c>
      <c r="G18" s="34">
        <f t="shared" si="1"/>
        <v>19</v>
      </c>
      <c r="H18" s="33">
        <f t="shared" si="2"/>
        <v>2584</v>
      </c>
      <c r="I18" s="32">
        <v>170</v>
      </c>
      <c r="J18" s="33">
        <f t="shared" si="3"/>
        <v>46236.600000000006</v>
      </c>
      <c r="K18" s="32">
        <v>0</v>
      </c>
      <c r="L18" s="34">
        <f t="shared" si="4"/>
        <v>0</v>
      </c>
      <c r="M18" s="35">
        <f t="shared" si="5"/>
        <v>0</v>
      </c>
      <c r="N18" s="5">
        <f t="shared" si="6"/>
        <v>715833.08</v>
      </c>
    </row>
    <row r="19" spans="1:14" ht="18" customHeight="1">
      <c r="A19" s="14"/>
      <c r="B19" s="30">
        <v>14</v>
      </c>
      <c r="C19" s="31" t="s">
        <v>14</v>
      </c>
      <c r="D19" s="32">
        <v>867</v>
      </c>
      <c r="E19" s="33">
        <f t="shared" si="0"/>
        <v>3804604.0799999996</v>
      </c>
      <c r="F19" s="32">
        <v>2150</v>
      </c>
      <c r="G19" s="34">
        <f t="shared" si="1"/>
        <v>43</v>
      </c>
      <c r="H19" s="33">
        <f t="shared" si="2"/>
        <v>5848</v>
      </c>
      <c r="I19" s="32">
        <v>156</v>
      </c>
      <c r="J19" s="33">
        <f t="shared" si="3"/>
        <v>42428.880000000005</v>
      </c>
      <c r="K19" s="32">
        <v>0</v>
      </c>
      <c r="L19" s="34">
        <f t="shared" si="4"/>
        <v>0</v>
      </c>
      <c r="M19" s="35">
        <f t="shared" si="5"/>
        <v>0</v>
      </c>
      <c r="N19" s="5">
        <f t="shared" si="6"/>
        <v>3852880.9599999995</v>
      </c>
    </row>
    <row r="20" spans="1:14" ht="18" customHeight="1">
      <c r="A20" s="14"/>
      <c r="B20" s="30">
        <v>15</v>
      </c>
      <c r="C20" s="31" t="s">
        <v>15</v>
      </c>
      <c r="D20" s="32">
        <v>16</v>
      </c>
      <c r="E20" s="33">
        <f t="shared" si="0"/>
        <v>70211.839999999997</v>
      </c>
      <c r="F20" s="32">
        <f>3000-300</f>
        <v>2700</v>
      </c>
      <c r="G20" s="34">
        <f t="shared" si="1"/>
        <v>54</v>
      </c>
      <c r="H20" s="33">
        <f t="shared" si="2"/>
        <v>7344.0000000000009</v>
      </c>
      <c r="I20" s="32">
        <v>22</v>
      </c>
      <c r="J20" s="33">
        <f t="shared" si="3"/>
        <v>5983.56</v>
      </c>
      <c r="K20" s="32">
        <v>0</v>
      </c>
      <c r="L20" s="34">
        <f t="shared" si="4"/>
        <v>0</v>
      </c>
      <c r="M20" s="35">
        <f t="shared" si="5"/>
        <v>0</v>
      </c>
      <c r="N20" s="5">
        <f t="shared" si="6"/>
        <v>83539.399999999994</v>
      </c>
    </row>
    <row r="21" spans="1:14" ht="18" customHeight="1">
      <c r="A21" s="14"/>
      <c r="B21" s="30">
        <v>16</v>
      </c>
      <c r="C21" s="31" t="s">
        <v>16</v>
      </c>
      <c r="D21" s="32">
        <v>538</v>
      </c>
      <c r="E21" s="33">
        <f t="shared" si="0"/>
        <v>2360873.12</v>
      </c>
      <c r="F21" s="32">
        <v>200</v>
      </c>
      <c r="G21" s="34">
        <f t="shared" si="1"/>
        <v>4</v>
      </c>
      <c r="H21" s="33">
        <f t="shared" si="2"/>
        <v>544</v>
      </c>
      <c r="I21" s="32">
        <v>19</v>
      </c>
      <c r="J21" s="33">
        <f t="shared" si="3"/>
        <v>5167.6200000000008</v>
      </c>
      <c r="K21" s="32">
        <v>0</v>
      </c>
      <c r="L21" s="34">
        <f t="shared" si="4"/>
        <v>0</v>
      </c>
      <c r="M21" s="35">
        <f t="shared" si="5"/>
        <v>0</v>
      </c>
      <c r="N21" s="5">
        <f t="shared" si="6"/>
        <v>2366584.7400000002</v>
      </c>
    </row>
    <row r="22" spans="1:14" ht="18" customHeight="1">
      <c r="A22" s="14"/>
      <c r="B22" s="30">
        <v>17</v>
      </c>
      <c r="C22" s="31" t="s">
        <v>17</v>
      </c>
      <c r="D22" s="32">
        <v>198</v>
      </c>
      <c r="E22" s="33">
        <f t="shared" si="0"/>
        <v>868871.5199999999</v>
      </c>
      <c r="F22" s="32">
        <v>600</v>
      </c>
      <c r="G22" s="34">
        <f t="shared" si="1"/>
        <v>12</v>
      </c>
      <c r="H22" s="33">
        <f t="shared" si="2"/>
        <v>1632.0000000000002</v>
      </c>
      <c r="I22" s="32">
        <v>6</v>
      </c>
      <c r="J22" s="33">
        <f t="shared" si="3"/>
        <v>1631.88</v>
      </c>
      <c r="K22" s="32">
        <v>0</v>
      </c>
      <c r="L22" s="34">
        <f t="shared" si="4"/>
        <v>0</v>
      </c>
      <c r="M22" s="35">
        <f t="shared" si="5"/>
        <v>0</v>
      </c>
      <c r="N22" s="5">
        <f t="shared" si="6"/>
        <v>872135.39999999991</v>
      </c>
    </row>
    <row r="23" spans="1:14" ht="18" customHeight="1">
      <c r="A23" s="14"/>
      <c r="B23" s="30">
        <v>18</v>
      </c>
      <c r="C23" s="31" t="s">
        <v>18</v>
      </c>
      <c r="D23" s="32">
        <v>0</v>
      </c>
      <c r="E23" s="33">
        <f t="shared" si="0"/>
        <v>0</v>
      </c>
      <c r="F23" s="32">
        <v>0</v>
      </c>
      <c r="G23" s="34">
        <f t="shared" si="1"/>
        <v>0</v>
      </c>
      <c r="H23" s="33">
        <f t="shared" si="2"/>
        <v>0</v>
      </c>
      <c r="I23" s="32">
        <v>0</v>
      </c>
      <c r="J23" s="33">
        <f t="shared" si="3"/>
        <v>0</v>
      </c>
      <c r="K23" s="32">
        <v>0</v>
      </c>
      <c r="L23" s="34">
        <f t="shared" si="4"/>
        <v>0</v>
      </c>
      <c r="M23" s="35">
        <f t="shared" si="5"/>
        <v>0</v>
      </c>
      <c r="N23" s="5">
        <f t="shared" si="6"/>
        <v>0</v>
      </c>
    </row>
    <row r="24" spans="1:14" ht="18" customHeight="1">
      <c r="A24" s="14"/>
      <c r="B24" s="30">
        <v>19</v>
      </c>
      <c r="C24" s="31" t="s">
        <v>19</v>
      </c>
      <c r="D24" s="32">
        <v>421</v>
      </c>
      <c r="E24" s="33">
        <f t="shared" si="0"/>
        <v>1847449.0399999998</v>
      </c>
      <c r="F24" s="32">
        <v>500</v>
      </c>
      <c r="G24" s="34">
        <f t="shared" si="1"/>
        <v>10</v>
      </c>
      <c r="H24" s="33">
        <f t="shared" si="2"/>
        <v>1360</v>
      </c>
      <c r="I24" s="32">
        <v>52</v>
      </c>
      <c r="J24" s="33">
        <f t="shared" si="3"/>
        <v>14142.960000000001</v>
      </c>
      <c r="K24" s="32">
        <v>0</v>
      </c>
      <c r="L24" s="34">
        <f t="shared" si="4"/>
        <v>0</v>
      </c>
      <c r="M24" s="35">
        <f t="shared" si="5"/>
        <v>0</v>
      </c>
      <c r="N24" s="5">
        <f t="shared" si="6"/>
        <v>1862951.9999999998</v>
      </c>
    </row>
    <row r="25" spans="1:14" ht="18" customHeight="1">
      <c r="A25" s="14"/>
      <c r="B25" s="30">
        <v>20</v>
      </c>
      <c r="C25" s="31" t="s">
        <v>20</v>
      </c>
      <c r="D25" s="32">
        <v>0</v>
      </c>
      <c r="E25" s="33">
        <f t="shared" si="0"/>
        <v>0</v>
      </c>
      <c r="F25" s="32">
        <v>0</v>
      </c>
      <c r="G25" s="34">
        <f t="shared" si="1"/>
        <v>0</v>
      </c>
      <c r="H25" s="33">
        <f t="shared" si="2"/>
        <v>0</v>
      </c>
      <c r="I25" s="32">
        <v>0</v>
      </c>
      <c r="J25" s="33">
        <f t="shared" si="3"/>
        <v>0</v>
      </c>
      <c r="K25" s="32">
        <v>0</v>
      </c>
      <c r="L25" s="34">
        <f t="shared" si="4"/>
        <v>0</v>
      </c>
      <c r="M25" s="35">
        <f t="shared" si="5"/>
        <v>0</v>
      </c>
      <c r="N25" s="5">
        <f t="shared" si="6"/>
        <v>0</v>
      </c>
    </row>
    <row r="26" spans="1:14" ht="18" customHeight="1">
      <c r="A26" s="14"/>
      <c r="B26" s="30">
        <v>21</v>
      </c>
      <c r="C26" s="31" t="s">
        <v>21</v>
      </c>
      <c r="D26" s="32">
        <v>701</v>
      </c>
      <c r="E26" s="33">
        <f t="shared" si="0"/>
        <v>3076156.2399999998</v>
      </c>
      <c r="F26" s="32">
        <f>0+50</f>
        <v>50</v>
      </c>
      <c r="G26" s="34">
        <f t="shared" si="1"/>
        <v>1</v>
      </c>
      <c r="H26" s="33">
        <f t="shared" si="2"/>
        <v>136</v>
      </c>
      <c r="I26" s="32">
        <v>68</v>
      </c>
      <c r="J26" s="33">
        <f t="shared" si="3"/>
        <v>18494.64</v>
      </c>
      <c r="K26" s="32">
        <v>0</v>
      </c>
      <c r="L26" s="34">
        <f t="shared" si="4"/>
        <v>0</v>
      </c>
      <c r="M26" s="35">
        <f t="shared" si="5"/>
        <v>0</v>
      </c>
      <c r="N26" s="5">
        <f t="shared" si="6"/>
        <v>3094786.88</v>
      </c>
    </row>
    <row r="27" spans="1:14" ht="18" customHeight="1">
      <c r="A27" s="14"/>
      <c r="B27" s="30">
        <v>22</v>
      </c>
      <c r="C27" s="31" t="s">
        <v>22</v>
      </c>
      <c r="D27" s="32">
        <v>1892</v>
      </c>
      <c r="E27" s="33">
        <f t="shared" si="0"/>
        <v>8302550.0799999991</v>
      </c>
      <c r="F27" s="32">
        <v>450</v>
      </c>
      <c r="G27" s="34">
        <f t="shared" si="1"/>
        <v>9</v>
      </c>
      <c r="H27" s="33">
        <f t="shared" si="2"/>
        <v>1224</v>
      </c>
      <c r="I27" s="32">
        <v>88</v>
      </c>
      <c r="J27" s="33">
        <f t="shared" si="3"/>
        <v>23934.240000000002</v>
      </c>
      <c r="K27" s="32">
        <v>40</v>
      </c>
      <c r="L27" s="34">
        <f t="shared" si="4"/>
        <v>2</v>
      </c>
      <c r="M27" s="35">
        <f t="shared" si="5"/>
        <v>21052</v>
      </c>
      <c r="N27" s="5">
        <f t="shared" si="6"/>
        <v>8348760.3199999994</v>
      </c>
    </row>
    <row r="28" spans="1:14" ht="18" customHeight="1">
      <c r="A28" s="14"/>
      <c r="B28" s="30">
        <v>23</v>
      </c>
      <c r="C28" s="31" t="s">
        <v>23</v>
      </c>
      <c r="D28" s="32">
        <v>39</v>
      </c>
      <c r="E28" s="33">
        <f t="shared" si="0"/>
        <v>171141.36</v>
      </c>
      <c r="F28" s="32">
        <v>0</v>
      </c>
      <c r="G28" s="34">
        <f t="shared" si="1"/>
        <v>0</v>
      </c>
      <c r="H28" s="33">
        <f t="shared" si="2"/>
        <v>0</v>
      </c>
      <c r="I28" s="32">
        <v>89</v>
      </c>
      <c r="J28" s="33">
        <f t="shared" si="3"/>
        <v>24206.22</v>
      </c>
      <c r="K28" s="32">
        <v>20</v>
      </c>
      <c r="L28" s="34">
        <f t="shared" si="4"/>
        <v>1</v>
      </c>
      <c r="M28" s="35">
        <f t="shared" si="5"/>
        <v>10526</v>
      </c>
      <c r="N28" s="5">
        <f t="shared" si="6"/>
        <v>205873.58</v>
      </c>
    </row>
    <row r="29" spans="1:14" ht="18" customHeight="1">
      <c r="A29" s="14"/>
      <c r="B29" s="30">
        <v>24</v>
      </c>
      <c r="C29" s="31" t="s">
        <v>24</v>
      </c>
      <c r="D29" s="32">
        <v>4</v>
      </c>
      <c r="E29" s="33">
        <f t="shared" si="0"/>
        <v>17552.96</v>
      </c>
      <c r="F29" s="32">
        <v>300</v>
      </c>
      <c r="G29" s="34">
        <f t="shared" si="1"/>
        <v>6</v>
      </c>
      <c r="H29" s="33">
        <f t="shared" si="2"/>
        <v>816.00000000000011</v>
      </c>
      <c r="I29" s="32">
        <v>0</v>
      </c>
      <c r="J29" s="33">
        <f t="shared" si="3"/>
        <v>0</v>
      </c>
      <c r="K29" s="32">
        <v>0</v>
      </c>
      <c r="L29" s="34">
        <f t="shared" si="4"/>
        <v>0</v>
      </c>
      <c r="M29" s="35">
        <f t="shared" si="5"/>
        <v>0</v>
      </c>
      <c r="N29" s="5">
        <f t="shared" si="6"/>
        <v>18368.96</v>
      </c>
    </row>
    <row r="30" spans="1:14" ht="18" customHeight="1">
      <c r="A30" s="14"/>
      <c r="B30" s="30">
        <v>25</v>
      </c>
      <c r="C30" s="31" t="s">
        <v>25</v>
      </c>
      <c r="D30" s="32">
        <v>402</v>
      </c>
      <c r="E30" s="33">
        <f t="shared" si="0"/>
        <v>1764072.48</v>
      </c>
      <c r="F30" s="32">
        <v>0</v>
      </c>
      <c r="G30" s="34">
        <f t="shared" si="1"/>
        <v>0</v>
      </c>
      <c r="H30" s="33">
        <f t="shared" si="2"/>
        <v>0</v>
      </c>
      <c r="I30" s="32">
        <v>22</v>
      </c>
      <c r="J30" s="33">
        <f t="shared" si="3"/>
        <v>5983.56</v>
      </c>
      <c r="K30" s="32">
        <v>240</v>
      </c>
      <c r="L30" s="34">
        <f t="shared" si="4"/>
        <v>12</v>
      </c>
      <c r="M30" s="35">
        <f t="shared" si="5"/>
        <v>126311.99999999999</v>
      </c>
      <c r="N30" s="5">
        <f t="shared" si="6"/>
        <v>1896368.04</v>
      </c>
    </row>
    <row r="31" spans="1:14" ht="19.75" customHeight="1">
      <c r="A31" s="14"/>
      <c r="B31" s="30">
        <v>26</v>
      </c>
      <c r="C31" s="31" t="s">
        <v>29</v>
      </c>
      <c r="D31" s="32">
        <v>3376</v>
      </c>
      <c r="E31" s="33">
        <f t="shared" si="0"/>
        <v>14814698.239999998</v>
      </c>
      <c r="F31" s="32">
        <v>50</v>
      </c>
      <c r="G31" s="34">
        <f t="shared" si="1"/>
        <v>1</v>
      </c>
      <c r="H31" s="33">
        <f t="shared" si="2"/>
        <v>136</v>
      </c>
      <c r="I31" s="32">
        <v>131</v>
      </c>
      <c r="J31" s="33">
        <f t="shared" si="3"/>
        <v>35629.380000000005</v>
      </c>
      <c r="K31" s="32">
        <v>40</v>
      </c>
      <c r="L31" s="34">
        <f t="shared" si="4"/>
        <v>2</v>
      </c>
      <c r="M31" s="35">
        <f t="shared" si="5"/>
        <v>21052</v>
      </c>
      <c r="N31" s="5">
        <f t="shared" si="6"/>
        <v>14871515.619999999</v>
      </c>
    </row>
    <row r="32" spans="1:14" ht="22.25" customHeight="1" thickBot="1">
      <c r="A32" s="14"/>
      <c r="B32" s="36">
        <v>27</v>
      </c>
      <c r="C32" s="37" t="s">
        <v>30</v>
      </c>
      <c r="D32" s="38">
        <v>552</v>
      </c>
      <c r="E32" s="39">
        <f t="shared" si="0"/>
        <v>2422308.48</v>
      </c>
      <c r="F32" s="38">
        <v>0</v>
      </c>
      <c r="G32" s="40">
        <f t="shared" si="1"/>
        <v>0</v>
      </c>
      <c r="H32" s="39">
        <f t="shared" si="2"/>
        <v>0</v>
      </c>
      <c r="I32" s="38">
        <v>57</v>
      </c>
      <c r="J32" s="39">
        <f t="shared" si="3"/>
        <v>15502.86</v>
      </c>
      <c r="K32" s="38">
        <v>0</v>
      </c>
      <c r="L32" s="40">
        <f t="shared" si="4"/>
        <v>0</v>
      </c>
      <c r="M32" s="41">
        <f t="shared" si="5"/>
        <v>0</v>
      </c>
      <c r="N32" s="13">
        <f t="shared" si="6"/>
        <v>2437811.34</v>
      </c>
    </row>
    <row r="33" spans="1:14" ht="27.75" customHeight="1" thickBot="1">
      <c r="A33" s="42"/>
      <c r="B33" s="56" t="s">
        <v>26</v>
      </c>
      <c r="C33" s="57"/>
      <c r="D33" s="10">
        <f>SUM(D6:D32)</f>
        <v>14150</v>
      </c>
      <c r="E33" s="4">
        <f t="shared" ref="E33:H33" si="7">SUM(E6:E32)</f>
        <v>62093595.999999993</v>
      </c>
      <c r="F33" s="9">
        <f>SUM(F6:F32)</f>
        <v>27750</v>
      </c>
      <c r="G33" s="12">
        <f>SUM(G6:G32)</f>
        <v>555</v>
      </c>
      <c r="H33" s="4">
        <f t="shared" si="7"/>
        <v>75480</v>
      </c>
      <c r="I33" s="9">
        <f>SUM(I6:I32)</f>
        <v>1716</v>
      </c>
      <c r="J33" s="4">
        <f t="shared" ref="J33:M33" si="8">SUM(J6:J32)</f>
        <v>466717.68</v>
      </c>
      <c r="K33" s="9">
        <f>SUM(K6:K32)</f>
        <v>340</v>
      </c>
      <c r="L33" s="12">
        <f>SUM(L6:L32)</f>
        <v>17</v>
      </c>
      <c r="M33" s="4">
        <f t="shared" si="8"/>
        <v>178942</v>
      </c>
      <c r="N33" s="8">
        <f>SUM(N6:N32)</f>
        <v>62814735.679999992</v>
      </c>
    </row>
    <row r="34" spans="1:14" ht="17.25" customHeight="1">
      <c r="A34" s="43"/>
      <c r="B34" s="43"/>
      <c r="C34" s="44"/>
      <c r="D34" s="44"/>
      <c r="E34" s="44"/>
      <c r="F34" s="44"/>
      <c r="G34" s="44"/>
      <c r="H34" s="44"/>
      <c r="I34" s="44"/>
      <c r="J34" s="44"/>
      <c r="K34" s="44"/>
      <c r="L34" s="44"/>
      <c r="M34" s="44"/>
      <c r="N34" s="1"/>
    </row>
    <row r="35" spans="1:14" ht="17.25" customHeight="1">
      <c r="A35" s="43"/>
      <c r="B35" s="43"/>
      <c r="C35" s="44"/>
      <c r="D35" s="44"/>
      <c r="E35" s="44"/>
      <c r="F35" s="44"/>
      <c r="G35" s="44"/>
      <c r="H35" s="44"/>
      <c r="I35" s="44"/>
      <c r="J35" s="44"/>
      <c r="K35" s="44"/>
      <c r="L35" s="44"/>
      <c r="M35" s="44"/>
      <c r="N35" s="1"/>
    </row>
    <row r="36" spans="1:14" ht="45.65" customHeight="1">
      <c r="A36" s="2"/>
      <c r="B36" s="49" t="s">
        <v>41</v>
      </c>
      <c r="C36" s="49"/>
      <c r="D36" s="49"/>
      <c r="E36" s="49"/>
      <c r="F36" s="7"/>
      <c r="G36" s="7"/>
      <c r="H36" s="7"/>
      <c r="I36" s="7"/>
      <c r="J36" s="7"/>
      <c r="K36" s="7"/>
      <c r="L36" s="7"/>
      <c r="M36" s="7"/>
      <c r="N36" s="45" t="s">
        <v>42</v>
      </c>
    </row>
  </sheetData>
  <mergeCells count="10">
    <mergeCell ref="B2:N2"/>
    <mergeCell ref="B36:E36"/>
    <mergeCell ref="B3:B4"/>
    <mergeCell ref="C3:C4"/>
    <mergeCell ref="N3:N4"/>
    <mergeCell ref="B33:C33"/>
    <mergeCell ref="D3:E3"/>
    <mergeCell ref="F3:H3"/>
    <mergeCell ref="I3:J3"/>
    <mergeCell ref="K3:M3"/>
  </mergeCells>
  <pageMargins left="0.7" right="0.7" top="0.75" bottom="0.75" header="0.3" footer="0.3"/>
  <pageSetup paperSize="9"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2024-03-19T07:25:00Z</cp:lastPrinted>
  <dcterms:created xsi:type="dcterms:W3CDTF">2021-10-04T14:21:04Z</dcterms:created>
  <dcterms:modified xsi:type="dcterms:W3CDTF">2024-03-19T08:03:42Z</dcterms:modified>
</cp:coreProperties>
</file>