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y.maidaniuk\Desktop\y.maidaniuk\Перерозподіл\349-Р\"/>
    </mc:Choice>
  </mc:AlternateContent>
  <xr:revisionPtr revIDLastSave="0" documentId="13_ncr:1_{F626D26E-4502-4E50-9F0C-C92B204FC343}"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Лист1!$A$1:$P$36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4" i="1" l="1"/>
  <c r="M14" i="1" s="1"/>
  <c r="L32" i="1"/>
  <c r="L17" i="1"/>
  <c r="L27" i="1"/>
  <c r="L31" i="1"/>
  <c r="M32" i="1"/>
  <c r="M31" i="1"/>
  <c r="M29" i="1"/>
  <c r="M28" i="1"/>
  <c r="M27" i="1"/>
  <c r="M26" i="1"/>
  <c r="M25" i="1"/>
  <c r="M24" i="1"/>
  <c r="M23" i="1"/>
  <c r="M22" i="1"/>
  <c r="M21" i="1"/>
  <c r="M20" i="1"/>
  <c r="P20" i="1" s="1"/>
  <c r="M19" i="1"/>
  <c r="P19" i="1" s="1"/>
  <c r="M17" i="1"/>
  <c r="M16" i="1"/>
  <c r="M15" i="1"/>
  <c r="M13" i="1"/>
  <c r="M12" i="1"/>
  <c r="M11" i="1"/>
  <c r="M10" i="1"/>
  <c r="M9" i="1"/>
  <c r="M8" i="1"/>
  <c r="M7" i="1"/>
  <c r="M6" i="1"/>
  <c r="O32" i="1"/>
  <c r="O31" i="1"/>
  <c r="O30" i="1"/>
  <c r="M30" i="1"/>
  <c r="O29" i="1"/>
  <c r="O28" i="1"/>
  <c r="O27" i="1"/>
  <c r="O26" i="1"/>
  <c r="O25" i="1"/>
  <c r="O24" i="1"/>
  <c r="O23" i="1"/>
  <c r="O22" i="1"/>
  <c r="O21" i="1"/>
  <c r="O20" i="1"/>
  <c r="O19" i="1"/>
  <c r="O18" i="1"/>
  <c r="M18" i="1"/>
  <c r="O17" i="1"/>
  <c r="O16" i="1"/>
  <c r="O15" i="1"/>
  <c r="O14" i="1"/>
  <c r="O13" i="1"/>
  <c r="O12" i="1"/>
  <c r="O11" i="1"/>
  <c r="O10" i="1"/>
  <c r="O9" i="1"/>
  <c r="O8" i="1"/>
  <c r="O7" i="1"/>
  <c r="O6" i="1"/>
  <c r="N33" i="1"/>
  <c r="K32" i="1"/>
  <c r="K31" i="1"/>
  <c r="K29" i="1"/>
  <c r="K28" i="1"/>
  <c r="K27" i="1"/>
  <c r="K25" i="1"/>
  <c r="K24" i="1"/>
  <c r="K23" i="1"/>
  <c r="K21" i="1"/>
  <c r="K20" i="1"/>
  <c r="K19" i="1"/>
  <c r="K17" i="1"/>
  <c r="K16" i="1"/>
  <c r="K15" i="1"/>
  <c r="K13" i="1"/>
  <c r="K12" i="1"/>
  <c r="K11" i="1"/>
  <c r="K9" i="1"/>
  <c r="K8" i="1"/>
  <c r="K7" i="1"/>
  <c r="K6" i="1"/>
  <c r="K30" i="1"/>
  <c r="K26" i="1"/>
  <c r="K22" i="1"/>
  <c r="K18" i="1"/>
  <c r="K14" i="1"/>
  <c r="K10" i="1"/>
  <c r="I32" i="1"/>
  <c r="I31" i="1"/>
  <c r="I29" i="1"/>
  <c r="I28" i="1"/>
  <c r="I27" i="1"/>
  <c r="I25" i="1"/>
  <c r="I24" i="1"/>
  <c r="I23" i="1"/>
  <c r="I21" i="1"/>
  <c r="I20" i="1"/>
  <c r="I19" i="1"/>
  <c r="I17" i="1"/>
  <c r="I16" i="1"/>
  <c r="I15" i="1"/>
  <c r="I13" i="1"/>
  <c r="I12" i="1"/>
  <c r="I11" i="1"/>
  <c r="I9" i="1"/>
  <c r="I8" i="1"/>
  <c r="I7" i="1"/>
  <c r="I6" i="1"/>
  <c r="I30" i="1"/>
  <c r="I26" i="1"/>
  <c r="I22" i="1"/>
  <c r="I18" i="1"/>
  <c r="I14" i="1"/>
  <c r="I10" i="1"/>
  <c r="G32" i="1"/>
  <c r="G31" i="1"/>
  <c r="G28" i="1"/>
  <c r="G27" i="1"/>
  <c r="G24" i="1"/>
  <c r="G23" i="1"/>
  <c r="G20" i="1"/>
  <c r="G19" i="1"/>
  <c r="G16" i="1"/>
  <c r="G15" i="1"/>
  <c r="G12" i="1"/>
  <c r="G11" i="1"/>
  <c r="G8" i="1"/>
  <c r="G7" i="1"/>
  <c r="G6" i="1"/>
  <c r="G30" i="1"/>
  <c r="G29" i="1"/>
  <c r="G26" i="1"/>
  <c r="G25" i="1"/>
  <c r="G22" i="1"/>
  <c r="G21" i="1"/>
  <c r="G18" i="1"/>
  <c r="G17" i="1"/>
  <c r="G14" i="1"/>
  <c r="G13" i="1"/>
  <c r="G10" i="1"/>
  <c r="G9" i="1"/>
  <c r="E32" i="1"/>
  <c r="E31" i="1"/>
  <c r="E27" i="1"/>
  <c r="E23" i="1"/>
  <c r="E19" i="1"/>
  <c r="E15" i="1"/>
  <c r="E11" i="1"/>
  <c r="E7" i="1"/>
  <c r="E30" i="1"/>
  <c r="E29" i="1"/>
  <c r="E28" i="1"/>
  <c r="E26" i="1"/>
  <c r="E25" i="1"/>
  <c r="E24" i="1"/>
  <c r="E22" i="1"/>
  <c r="E21" i="1"/>
  <c r="E20" i="1"/>
  <c r="E18" i="1"/>
  <c r="E17" i="1"/>
  <c r="E16" i="1"/>
  <c r="E14" i="1"/>
  <c r="E13" i="1"/>
  <c r="E12" i="1"/>
  <c r="E10" i="1"/>
  <c r="E9" i="1"/>
  <c r="E8" i="1"/>
  <c r="O33" i="1" l="1"/>
  <c r="P26" i="1"/>
  <c r="P21" i="1"/>
  <c r="P14" i="1"/>
  <c r="P30" i="1"/>
  <c r="P8" i="1"/>
  <c r="P15" i="1"/>
  <c r="P22" i="1"/>
  <c r="P28" i="1"/>
  <c r="P11" i="1"/>
  <c r="P18" i="1"/>
  <c r="P7" i="1"/>
  <c r="P13" i="1"/>
  <c r="P9" i="1"/>
  <c r="P16" i="1"/>
  <c r="P23" i="1"/>
  <c r="P29" i="1"/>
  <c r="P25" i="1"/>
  <c r="P12" i="1"/>
  <c r="P27" i="1"/>
  <c r="P10" i="1"/>
  <c r="P17" i="1"/>
  <c r="P24" i="1"/>
  <c r="P31" i="1"/>
  <c r="P32" i="1"/>
  <c r="M33" i="1"/>
  <c r="L33" i="1"/>
  <c r="J33" i="1"/>
  <c r="K33" i="1"/>
  <c r="H33" i="1"/>
  <c r="I33" i="1"/>
  <c r="F33" i="1"/>
  <c r="G33" i="1"/>
  <c r="D33" i="1"/>
  <c r="E6" i="1"/>
  <c r="E33" i="1" s="1"/>
  <c r="P6" i="1" l="1"/>
  <c r="P33" i="1"/>
</calcChain>
</file>

<file path=xl/sharedStrings.xml><?xml version="1.0" encoding="utf-8"?>
<sst xmlns="http://schemas.openxmlformats.org/spreadsheetml/2006/main" count="53" uniqueCount="44">
  <si>
    <t xml:space="preserve">Загальна вартість, грн </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</si>
  <si>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</si>
  <si>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</si>
  <si>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</si>
  <si>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</si>
  <si>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</si>
  <si>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</si>
  <si>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</si>
  <si>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</si>
  <si>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</si>
  <si>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</si>
  <si>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</si>
  <si>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</si>
  <si>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</si>
  <si>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</si>
  <si>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</si>
  <si>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</si>
  <si>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</si>
  <si>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</si>
  <si>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</si>
  <si>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</si>
  <si>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</si>
  <si>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</si>
  <si>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</si>
  <si>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</si>
  <si>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</si>
  <si>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</si>
  <si>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Генеральний директор</t>
  </si>
  <si>
    <t>в-сть, грн</t>
  </si>
  <si>
    <t>Розподіл лікарських засобів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 закуплених за кошти Державного  бюджету України на 2021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імунобіологічних препаратів (вакцини), медичних виробів, інших товарів і послуг, в тому числі за договорами керованого доступу» у частині «Закупівля лікарських засобів та медичних виробів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t>
  </si>
  <si>
    <t>№ з/п</t>
  </si>
  <si>
    <t>НДСЛ Охматдит МОЗ України</t>
  </si>
  <si>
    <t>Національний інститут раку</t>
  </si>
  <si>
    <r>
      <t>ІРИНОТЕКАН АМАКСА</t>
    </r>
    <r>
      <rPr>
        <sz val="11"/>
        <color theme="1"/>
        <rFont val="Times New Roman"/>
        <family val="1"/>
        <charset val="204"/>
      </rPr>
      <t xml:space="preserve">
концентрат для розчину для інфузій, 20 мг/мл по 2 мл, у флаконі; по 1 флакону в картонній коробці
</t>
    </r>
    <r>
      <rPr>
        <b/>
        <sz val="11"/>
        <color theme="1"/>
        <rFont val="Times New Roman"/>
        <family val="1"/>
        <charset val="204"/>
      </rPr>
      <t xml:space="preserve">(Іринотекан 40 мг) </t>
    </r>
    <r>
      <rPr>
        <sz val="11"/>
        <color theme="1"/>
        <rFont val="Times New Roman"/>
        <family val="1"/>
        <charset val="204"/>
      </rPr>
      <t xml:space="preserve">
</t>
    </r>
    <r>
      <rPr>
        <b/>
        <sz val="11"/>
        <color theme="1"/>
        <rFont val="Times New Roman"/>
        <family val="1"/>
        <charset val="204"/>
      </rPr>
      <t>Виробник: АкВіда ГмбХ; Німеччина</t>
    </r>
    <r>
      <rPr>
        <sz val="11"/>
        <color theme="1"/>
        <rFont val="Times New Roman"/>
        <family val="1"/>
        <charset val="204"/>
      </rPr>
      <t xml:space="preserve">
</t>
    </r>
    <r>
      <rPr>
        <b/>
        <sz val="11"/>
        <color theme="1"/>
        <rFont val="Times New Roman"/>
        <family val="1"/>
        <charset val="204"/>
      </rPr>
      <t>Ціна за флакон - 396,00 грн</t>
    </r>
  </si>
  <si>
    <t>к-сть флаконів</t>
  </si>
  <si>
    <r>
      <t>АУРОТАЗ-Р</t>
    </r>
    <r>
      <rPr>
        <sz val="11"/>
        <color theme="1"/>
        <rFont val="Times New Roman"/>
        <family val="1"/>
        <charset val="204"/>
      </rPr>
      <t xml:space="preserve">
порошок для розчину для ін'єкцій по 4,5 г у флаконі; по 1 флакону у картонній коробці
</t>
    </r>
    <r>
      <rPr>
        <b/>
        <sz val="11"/>
        <color theme="1"/>
        <rFont val="Times New Roman"/>
        <family val="1"/>
        <charset val="204"/>
      </rPr>
      <t xml:space="preserve">(Піперацилін/ Тазобактам 4 г/0,5 г) </t>
    </r>
    <r>
      <rPr>
        <sz val="11"/>
        <color theme="1"/>
        <rFont val="Times New Roman"/>
        <family val="1"/>
        <charset val="204"/>
      </rPr>
      <t xml:space="preserve">
</t>
    </r>
    <r>
      <rPr>
        <b/>
        <sz val="11"/>
        <color theme="1"/>
        <rFont val="Times New Roman"/>
        <family val="1"/>
        <charset val="204"/>
      </rPr>
      <t>Виробник: Ауробіндо Фарма Лімітед-ЮНІТ ХІІ, Індія</t>
    </r>
    <r>
      <rPr>
        <sz val="11"/>
        <color theme="1"/>
        <rFont val="Times New Roman"/>
        <family val="1"/>
        <charset val="204"/>
      </rPr>
      <t xml:space="preserve">
</t>
    </r>
    <r>
      <rPr>
        <b/>
        <sz val="11"/>
        <color theme="1"/>
        <rFont val="Times New Roman"/>
        <family val="1"/>
        <charset val="204"/>
      </rPr>
      <t>Ціна за флакон - 78,00 грн</t>
    </r>
  </si>
  <si>
    <r>
      <t>ОВАСТАТ</t>
    </r>
    <r>
      <rPr>
        <sz val="11"/>
        <color theme="1"/>
        <rFont val="Times New Roman"/>
        <family val="1"/>
        <charset val="204"/>
      </rPr>
      <t xml:space="preserve">
порошок для розчину для інфузій по 5000 мг, 1 скляний флакон з порошком у картонній коробці
</t>
    </r>
    <r>
      <rPr>
        <b/>
        <sz val="11"/>
        <color theme="1"/>
        <rFont val="Times New Roman"/>
        <family val="1"/>
        <charset val="204"/>
      </rPr>
      <t xml:space="preserve">(Треосульфан 5 г) </t>
    </r>
    <r>
      <rPr>
        <sz val="11"/>
        <color theme="1"/>
        <rFont val="Times New Roman"/>
        <family val="1"/>
        <charset val="204"/>
      </rPr>
      <t xml:space="preserve">
</t>
    </r>
    <r>
      <rPr>
        <b/>
        <sz val="11"/>
        <color theme="1"/>
        <rFont val="Times New Roman"/>
        <family val="1"/>
        <charset val="204"/>
      </rPr>
      <t>Виробник: Медак Гезельшафт фюр клініше Шпеціальпрепарате мбХ, Німеччина</t>
    </r>
    <r>
      <rPr>
        <sz val="11"/>
        <color theme="1"/>
        <rFont val="Times New Roman"/>
        <family val="1"/>
        <charset val="204"/>
      </rPr>
      <t xml:space="preserve">
</t>
    </r>
    <r>
      <rPr>
        <b/>
        <sz val="11"/>
        <color theme="1"/>
        <rFont val="Times New Roman"/>
        <family val="1"/>
        <charset val="204"/>
      </rPr>
      <t>Ціна за флакон - 15 744,97 грн</t>
    </r>
  </si>
  <si>
    <r>
      <t>ОВАСТАТ</t>
    </r>
    <r>
      <rPr>
        <sz val="11"/>
        <color theme="1"/>
        <rFont val="Times New Roman"/>
        <family val="1"/>
        <charset val="204"/>
      </rPr>
      <t xml:space="preserve">
порошок для розчину для інфузій по 1000 мг, 1 скляний флакон з порошком у картонній коробці
</t>
    </r>
    <r>
      <rPr>
        <b/>
        <sz val="11"/>
        <color theme="1"/>
        <rFont val="Times New Roman"/>
        <family val="1"/>
        <charset val="204"/>
      </rPr>
      <t xml:space="preserve">(Треосульфан 1 г) </t>
    </r>
    <r>
      <rPr>
        <sz val="11"/>
        <color theme="1"/>
        <rFont val="Times New Roman"/>
        <family val="1"/>
        <charset val="204"/>
      </rPr>
      <t xml:space="preserve">
</t>
    </r>
    <r>
      <rPr>
        <b/>
        <sz val="11"/>
        <color theme="1"/>
        <rFont val="Times New Roman"/>
        <family val="1"/>
        <charset val="204"/>
      </rPr>
      <t>Виробник: Медак Гезельшафт фюр клініше Шпеціальпрепарате мбХ, Німеччина</t>
    </r>
    <r>
      <rPr>
        <sz val="11"/>
        <color theme="1"/>
        <rFont val="Times New Roman"/>
        <family val="1"/>
        <charset val="204"/>
      </rPr>
      <t xml:space="preserve">
</t>
    </r>
    <r>
      <rPr>
        <b/>
        <sz val="11"/>
        <color theme="1"/>
        <rFont val="Times New Roman"/>
        <family val="1"/>
        <charset val="204"/>
      </rPr>
      <t>Ціна за флакон - 3 164,87 грн</t>
    </r>
  </si>
  <si>
    <r>
      <t>ОВАСТАТ</t>
    </r>
    <r>
      <rPr>
        <sz val="11"/>
        <color theme="1"/>
        <rFont val="Times New Roman"/>
        <family val="1"/>
        <charset val="204"/>
      </rPr>
      <t xml:space="preserve">
порошок для розчину для інфузій по 1000 мг, 1 скляний флакон з порошком у картонній коробці
</t>
    </r>
    <r>
      <rPr>
        <b/>
        <sz val="11"/>
        <color theme="1"/>
        <rFont val="Times New Roman"/>
        <family val="1"/>
        <charset val="204"/>
      </rPr>
      <t xml:space="preserve">(Треосульфан 1 г) </t>
    </r>
    <r>
      <rPr>
        <sz val="11"/>
        <color theme="1"/>
        <rFont val="Times New Roman"/>
        <family val="1"/>
        <charset val="204"/>
      </rPr>
      <t xml:space="preserve">
</t>
    </r>
    <r>
      <rPr>
        <b/>
        <sz val="11"/>
        <color theme="1"/>
        <rFont val="Times New Roman"/>
        <family val="1"/>
        <charset val="204"/>
      </rPr>
      <t>Виробник: Медак Гезельшафт фюр клініше Шпеціальпрепарате мбХ, Німеччина</t>
    </r>
    <r>
      <rPr>
        <sz val="11"/>
        <color theme="1"/>
        <rFont val="Times New Roman"/>
        <family val="1"/>
        <charset val="204"/>
      </rPr>
      <t xml:space="preserve">
</t>
    </r>
    <r>
      <rPr>
        <b/>
        <sz val="11"/>
        <color theme="1"/>
        <rFont val="Times New Roman"/>
        <family val="1"/>
        <charset val="204"/>
      </rPr>
      <t>Ціна за флакон - 3 164,88 грн</t>
    </r>
  </si>
  <si>
    <t>Адміністративно-
територіальні одиниці/ заклад охорони здоров'я</t>
  </si>
  <si>
    <r>
      <t>ІНФУЗОЛІД®</t>
    </r>
    <r>
      <rPr>
        <sz val="11"/>
        <color theme="1"/>
        <rFont val="Times New Roman"/>
        <family val="1"/>
        <charset val="204"/>
      </rPr>
      <t xml:space="preserve">
розчин для інфузій, 2 мг/мл по 300 мл у пакеті полімерному, поміщеному у пакет з металізованим покриттям
</t>
    </r>
    <r>
      <rPr>
        <b/>
        <sz val="11"/>
        <color theme="1"/>
        <rFont val="Times New Roman"/>
        <family val="1"/>
        <charset val="204"/>
      </rPr>
      <t xml:space="preserve">(Лінезолід 300 мл (2 мг/мл)) </t>
    </r>
    <r>
      <rPr>
        <sz val="11"/>
        <color theme="1"/>
        <rFont val="Times New Roman"/>
        <family val="1"/>
        <charset val="204"/>
      </rPr>
      <t xml:space="preserve">
</t>
    </r>
    <r>
      <rPr>
        <b/>
        <sz val="11"/>
        <color theme="1"/>
        <rFont val="Times New Roman"/>
        <family val="1"/>
        <charset val="204"/>
      </rPr>
      <t xml:space="preserve">Виробник: Приватне акціонерне товариство "Інфузія", Україна
</t>
    </r>
    <r>
      <rPr>
        <sz val="11"/>
        <color theme="1"/>
        <rFont val="Times New Roman"/>
        <family val="1"/>
        <charset val="204"/>
      </rPr>
      <t xml:space="preserve">
</t>
    </r>
    <r>
      <rPr>
        <b/>
        <sz val="11"/>
        <color theme="1"/>
        <rFont val="Times New Roman"/>
        <family val="1"/>
        <charset val="204"/>
      </rPr>
      <t>Ціна за пакет (розчин для інфузій) - 172,00 грн</t>
    </r>
  </si>
  <si>
    <t>к-сть пакетів (розчинів для інфузій)</t>
  </si>
  <si>
    <t>Едем АДАМАНОВ</t>
  </si>
  <si>
    <t>ЗАТВЕРДЖЕНО
наказ державного підприємства
 «Медичні закупівлі України»      
від 11 січня 2022 року № 8-Р (у редакції наказу
державного підприємства «Медичні закупівлі України» від 11 квітня 2024 року  №349-Р)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</si>
</sst>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charset val="204"/>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sz val="10"/>
      <name val="Arimo"/>
    </font>
    <font>
      <b/>
      <sz val="14"/>
      <color theme="1"/>
      <name val="Times New Roman"/>
      <family val="1"/>
      <charset val="204"/>
    </font>
    <font>
      <b/>
      <sz val="11"/>
      <color theme="1"/>
      <name val="Times New Roman"/>
      <family val="1"/>
      <charset val="204"/>
    </font>
    <font>
      <sz val="11"/>
      <color theme="1"/>
      <name val="Times New Roman"/>
      <family val="1"/>
      <charset val="204"/>
    </font>
    <font>
      <i/>
      <sz val="9"/>
      <color theme="1"/>
      <name val="Times New Roman"/>
      <family val="1"/>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sz val="18"/>
      <name val="Arimo"/>
      <charset val="204"/>
    </font>
    <font>
      <sz val="14"/>
      <color rgb="FF000000"/>
      <name val="Times New Roman"/>
      <family val="1"/>
      <charset val="204"/>
    </font>
  </fonts>
  <fills count="3">
    <fill>
      <patternFill patternType="none"/>
    </fill>
    <fill>
      <patternFill patternType="gray125"/>
    </fill>
    <fill>
      <patternFill patternType="solid">
        <fgColor theme="0"/>
        <bgColor theme="0"/>
      </patternFill>
    </fill>
  </fills>
  <borders count="35">
    <border>
      <left/>
      <right/>
      <top/>
      <bottom/>
      <diagonal/>
    </border>
    <border>
      <left/>
      <right/>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bottom/>
      <diagonal/>
    </border>
    <border>
      <left style="thin">
        <color rgb="FF000000"/>
      </left>
      <right style="medium">
        <color rgb="FF000000"/>
      </right>
      <top/>
      <bottom/>
      <diagonal/>
    </border>
    <border>
      <left/>
      <right style="medium">
        <color rgb="FF000000"/>
      </right>
      <top/>
      <bottom/>
      <diagonal/>
    </border>
    <border>
      <left style="thin">
        <color rgb="FF000000"/>
      </left>
      <right/>
      <top/>
      <bottom/>
      <diagonal/>
    </border>
    <border>
      <left style="medium">
        <color indexed="64"/>
      </left>
      <right style="medium">
        <color indexed="64"/>
      </right>
      <top style="medium">
        <color indexed="64"/>
      </top>
      <bottom/>
      <diagonal/>
    </border>
    <border>
      <left style="medium">
        <color rgb="FF000000"/>
      </left>
      <right style="thin">
        <color rgb="FF000000"/>
      </right>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top/>
      <bottom style="medium">
        <color rgb="FF000000"/>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top style="medium">
        <color rgb="FF000000"/>
      </top>
      <bottom/>
      <diagonal/>
    </border>
    <border>
      <left/>
      <right style="thin">
        <color rgb="FF000000"/>
      </right>
      <top/>
      <bottom style="medium">
        <color rgb="FF000000"/>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cellStyleXfs>
  <cellXfs count="58">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0" xfId="0" applyFont="1" applyFill="1" applyAlignment="1">
      <alignment vertical="center" wrapText="1"/>
    </xf>
    <xf numFmtId="0" fontId="2" fillId="0" borderId="0" xfId="0" applyFont="1" applyAlignment="1">
      <alignment vertical="center" wrapText="1"/>
    </xf>
    <xf numFmtId="0" fontId="5" fillId="0" borderId="0" xfId="0" applyFont="1" applyAlignment="1">
      <alignment horizontal="center" vertical="center" wrapText="1"/>
    </xf>
    <xf numFmtId="0" fontId="1" fillId="2" borderId="9" xfId="0" applyFont="1" applyFill="1" applyBorder="1" applyAlignment="1">
      <alignment horizontal="center" vertical="center" wrapText="1"/>
    </xf>
    <xf numFmtId="1" fontId="8" fillId="0" borderId="0" xfId="0" applyNumberFormat="1" applyFont="1" applyAlignment="1">
      <alignment horizontal="center" vertical="center" wrapText="1"/>
    </xf>
    <xf numFmtId="0" fontId="9" fillId="0" borderId="0" xfId="0" applyFont="1" applyAlignment="1">
      <alignment horizontal="left" vertical="center" wrapText="1"/>
    </xf>
    <xf numFmtId="0" fontId="10" fillId="0" borderId="0" xfId="0" applyFont="1" applyAlignment="1">
      <alignment horizontal="center" vertical="center"/>
    </xf>
    <xf numFmtId="0" fontId="5" fillId="0" borderId="0" xfId="0" applyFont="1" applyAlignment="1">
      <alignment vertical="center" wrapText="1"/>
    </xf>
    <xf numFmtId="0" fontId="5" fillId="2" borderId="0" xfId="0" applyFont="1" applyFill="1" applyAlignment="1">
      <alignment vertical="center" wrapText="1"/>
    </xf>
    <xf numFmtId="0" fontId="5" fillId="2" borderId="0" xfId="0" applyFont="1" applyFill="1" applyAlignment="1">
      <alignment horizontal="left" wrapText="1"/>
    </xf>
    <xf numFmtId="4" fontId="11" fillId="2" borderId="0" xfId="0" applyNumberFormat="1" applyFont="1" applyFill="1" applyAlignment="1">
      <alignment horizontal="right" wrapText="1"/>
    </xf>
    <xf numFmtId="0" fontId="1" fillId="2" borderId="8" xfId="0" applyFont="1" applyFill="1" applyBorder="1" applyAlignment="1">
      <alignment horizontal="center" vertical="center" wrapText="1"/>
    </xf>
    <xf numFmtId="0" fontId="12" fillId="0" borderId="0" xfId="0" applyFont="1"/>
    <xf numFmtId="1" fontId="8" fillId="0" borderId="12" xfId="0" applyNumberFormat="1" applyFont="1" applyBorder="1" applyAlignment="1">
      <alignment horizontal="center" vertical="center" wrapText="1"/>
    </xf>
    <xf numFmtId="3" fontId="5" fillId="2" borderId="13" xfId="0" applyNumberFormat="1" applyFont="1" applyFill="1" applyBorder="1" applyAlignment="1">
      <alignment horizontal="center" vertical="center"/>
    </xf>
    <xf numFmtId="3" fontId="1" fillId="0" borderId="14" xfId="0" applyNumberFormat="1" applyFont="1" applyBorder="1" applyAlignment="1">
      <alignment horizontal="center" vertical="center" wrapText="1"/>
    </xf>
    <xf numFmtId="4" fontId="1" fillId="2" borderId="15" xfId="0" applyNumberFormat="1" applyFont="1" applyFill="1" applyBorder="1" applyAlignment="1">
      <alignment horizontal="center" vertical="center" wrapText="1"/>
    </xf>
    <xf numFmtId="3" fontId="1" fillId="0" borderId="16" xfId="0" applyNumberFormat="1" applyFont="1" applyBorder="1" applyAlignment="1">
      <alignment horizontal="center" vertical="center" wrapText="1"/>
    </xf>
    <xf numFmtId="4" fontId="1" fillId="2" borderId="17" xfId="0" applyNumberFormat="1" applyFont="1" applyFill="1" applyBorder="1" applyAlignment="1">
      <alignment horizontal="center" vertical="center" wrapText="1"/>
    </xf>
    <xf numFmtId="4" fontId="1" fillId="2" borderId="19" xfId="0" applyNumberFormat="1" applyFont="1" applyFill="1" applyBorder="1" applyAlignment="1">
      <alignment horizontal="center" vertical="center" wrapText="1"/>
    </xf>
    <xf numFmtId="0" fontId="13" fillId="2" borderId="0" xfId="0" applyFont="1" applyFill="1" applyAlignment="1">
      <alignment horizontal="center" vertical="center" wrapText="1"/>
    </xf>
    <xf numFmtId="4" fontId="5" fillId="2" borderId="13" xfId="0" applyNumberFormat="1" applyFont="1" applyFill="1" applyBorder="1" applyAlignment="1">
      <alignment horizontal="center" vertical="center"/>
    </xf>
    <xf numFmtId="4" fontId="1" fillId="2" borderId="21" xfId="0" applyNumberFormat="1" applyFont="1" applyFill="1" applyBorder="1" applyAlignment="1">
      <alignment horizontal="center" vertical="center" wrapText="1"/>
    </xf>
    <xf numFmtId="4" fontId="1" fillId="2" borderId="22" xfId="0" applyNumberFormat="1" applyFont="1" applyFill="1" applyBorder="1" applyAlignment="1">
      <alignment horizontal="center" vertical="center" wrapText="1"/>
    </xf>
    <xf numFmtId="4" fontId="1" fillId="2" borderId="23" xfId="0" applyNumberFormat="1" applyFont="1" applyFill="1" applyBorder="1" applyAlignment="1">
      <alignment horizontal="center" vertical="center" wrapText="1"/>
    </xf>
    <xf numFmtId="4" fontId="5" fillId="2" borderId="24" xfId="0" applyNumberFormat="1" applyFont="1" applyFill="1" applyBorder="1" applyAlignment="1">
      <alignment horizontal="center" vertical="center" wrapText="1"/>
    </xf>
    <xf numFmtId="4" fontId="5" fillId="2" borderId="25" xfId="0" applyNumberFormat="1" applyFont="1" applyFill="1" applyBorder="1" applyAlignment="1">
      <alignment horizontal="center" vertical="center" wrapText="1"/>
    </xf>
    <xf numFmtId="4" fontId="5" fillId="2" borderId="26" xfId="0" applyNumberFormat="1" applyFont="1" applyFill="1" applyBorder="1" applyAlignment="1">
      <alignment horizontal="center" vertical="center" wrapText="1"/>
    </xf>
    <xf numFmtId="1" fontId="8" fillId="0" borderId="27" xfId="0" applyNumberFormat="1" applyFont="1" applyBorder="1" applyAlignment="1">
      <alignment horizontal="center" vertical="center" wrapText="1"/>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3" fontId="1" fillId="0" borderId="32" xfId="0" applyNumberFormat="1" applyFont="1" applyBorder="1" applyAlignment="1">
      <alignment horizontal="center" vertical="center" wrapText="1"/>
    </xf>
    <xf numFmtId="3" fontId="1" fillId="0" borderId="33" xfId="0" applyNumberFormat="1" applyFont="1" applyBorder="1" applyAlignment="1">
      <alignment horizontal="center" vertical="center" wrapText="1"/>
    </xf>
    <xf numFmtId="3" fontId="1" fillId="0" borderId="18" xfId="0" applyNumberFormat="1" applyFont="1" applyBorder="1" applyAlignment="1">
      <alignment horizontal="center" vertical="center" wrapText="1"/>
    </xf>
    <xf numFmtId="4" fontId="1" fillId="0" borderId="21" xfId="0" applyNumberFormat="1" applyFont="1" applyBorder="1" applyAlignment="1">
      <alignment horizontal="center" vertical="center" wrapText="1"/>
    </xf>
    <xf numFmtId="4" fontId="1" fillId="0" borderId="22" xfId="0" applyNumberFormat="1" applyFont="1" applyBorder="1" applyAlignment="1">
      <alignment horizontal="center" vertical="center" wrapText="1"/>
    </xf>
    <xf numFmtId="4" fontId="1" fillId="0" borderId="23" xfId="0" applyNumberFormat="1" applyFont="1" applyBorder="1" applyAlignment="1">
      <alignment horizontal="center" vertical="center" wrapText="1"/>
    </xf>
    <xf numFmtId="3" fontId="1" fillId="0" borderId="34"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11" fillId="2" borderId="0" xfId="0" applyFont="1" applyFill="1" applyAlignment="1">
      <alignment horizontal="left" wrapText="1"/>
    </xf>
    <xf numFmtId="0" fontId="12" fillId="0" borderId="0" xfId="0" applyFont="1"/>
    <xf numFmtId="0" fontId="5" fillId="0" borderId="2" xfId="0" applyFont="1" applyBorder="1" applyAlignment="1">
      <alignment horizontal="center" vertical="center" wrapText="1"/>
    </xf>
    <xf numFmtId="0" fontId="4" fillId="0" borderId="7" xfId="0" applyFont="1" applyBorder="1"/>
    <xf numFmtId="0" fontId="5" fillId="0" borderId="3" xfId="0" applyFont="1" applyBorder="1" applyAlignment="1">
      <alignment horizontal="center" vertical="center" wrapText="1"/>
    </xf>
    <xf numFmtId="0" fontId="4" fillId="0" borderId="11" xfId="0" applyFont="1" applyBorder="1"/>
    <xf numFmtId="0" fontId="6" fillId="0" borderId="4" xfId="0" applyFont="1" applyBorder="1" applyAlignment="1">
      <alignment horizontal="center" vertical="center" wrapText="1"/>
    </xf>
    <xf numFmtId="0" fontId="4" fillId="0" borderId="5" xfId="0" applyFont="1" applyBorder="1"/>
    <xf numFmtId="0" fontId="5" fillId="2" borderId="6" xfId="0" applyFont="1" applyFill="1" applyBorder="1" applyAlignment="1">
      <alignment horizontal="center" vertical="center" wrapText="1"/>
    </xf>
    <xf numFmtId="0" fontId="4" fillId="0" borderId="10" xfId="0" applyFont="1" applyBorder="1"/>
    <xf numFmtId="0" fontId="9" fillId="0" borderId="20" xfId="0" applyFont="1" applyBorder="1" applyAlignment="1">
      <alignment horizontal="left" vertical="center" wrapText="1"/>
    </xf>
    <xf numFmtId="0" fontId="4" fillId="0" borderId="28" xfId="0" applyFont="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quot;Office 2013 – 2022&quot;">
  <a:themeElements>
    <a:clrScheme name="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5"/>
  <sheetViews>
    <sheetView tabSelected="1" zoomScale="40" zoomScaleNormal="40" workbookViewId="0">
      <selection activeCell="L14" sqref="L14"/>
    </sheetView>
  </sheetViews>
  <sheetFormatPr defaultColWidth="14.453125" defaultRowHeight="14.5"/>
  <cols>
    <col min="1" max="2" width="5.26953125" customWidth="1"/>
    <col min="3" max="3" width="40.26953125" customWidth="1"/>
    <col min="4" max="5" width="18.81640625" customWidth="1"/>
    <col min="6" max="15" width="17.7265625" customWidth="1"/>
    <col min="16" max="16" width="49.26953125" customWidth="1"/>
  </cols>
  <sheetData>
    <row r="1" spans="1:16" ht="151.5" customHeight="1">
      <c r="A1" s="1"/>
      <c r="B1" s="1"/>
      <c r="C1" s="2"/>
      <c r="D1" s="3"/>
      <c r="E1" s="3"/>
      <c r="F1" s="3"/>
      <c r="G1" s="3"/>
      <c r="H1" s="3"/>
      <c r="I1" s="3"/>
      <c r="J1" s="3"/>
      <c r="K1" s="3"/>
      <c r="L1" s="3"/>
      <c r="M1" s="3"/>
      <c r="N1" s="3"/>
      <c r="O1" s="3"/>
      <c r="P1" s="23" t="s">
        <v>43</v>
      </c>
    </row>
    <row r="2" spans="1:16" ht="127" customHeight="1" thickBot="1">
      <c r="A2" s="4"/>
      <c r="B2" s="45" t="s">
        <v>29</v>
      </c>
      <c r="C2" s="45"/>
      <c r="D2" s="45"/>
      <c r="E2" s="45"/>
      <c r="F2" s="45"/>
      <c r="G2" s="45"/>
      <c r="H2" s="45"/>
      <c r="I2" s="45"/>
      <c r="J2" s="45"/>
      <c r="K2" s="45"/>
      <c r="L2" s="45"/>
      <c r="M2" s="45"/>
      <c r="N2" s="45"/>
      <c r="O2" s="45"/>
      <c r="P2" s="45"/>
    </row>
    <row r="3" spans="1:16" ht="168" customHeight="1" thickBot="1">
      <c r="A3" s="5"/>
      <c r="B3" s="48" t="s">
        <v>30</v>
      </c>
      <c r="C3" s="50" t="s">
        <v>39</v>
      </c>
      <c r="D3" s="52" t="s">
        <v>40</v>
      </c>
      <c r="E3" s="53"/>
      <c r="F3" s="52" t="s">
        <v>33</v>
      </c>
      <c r="G3" s="53"/>
      <c r="H3" s="52" t="s">
        <v>35</v>
      </c>
      <c r="I3" s="53"/>
      <c r="J3" s="52" t="s">
        <v>36</v>
      </c>
      <c r="K3" s="53"/>
      <c r="L3" s="52" t="s">
        <v>37</v>
      </c>
      <c r="M3" s="53"/>
      <c r="N3" s="52" t="s">
        <v>38</v>
      </c>
      <c r="O3" s="53"/>
      <c r="P3" s="54" t="s">
        <v>0</v>
      </c>
    </row>
    <row r="4" spans="1:16" ht="54.5" thickBot="1">
      <c r="A4" s="5"/>
      <c r="B4" s="49"/>
      <c r="C4" s="51"/>
      <c r="D4" s="14" t="s">
        <v>41</v>
      </c>
      <c r="E4" s="6" t="s">
        <v>28</v>
      </c>
      <c r="F4" s="14" t="s">
        <v>34</v>
      </c>
      <c r="G4" s="6" t="s">
        <v>28</v>
      </c>
      <c r="H4" s="14" t="s">
        <v>34</v>
      </c>
      <c r="I4" s="6" t="s">
        <v>28</v>
      </c>
      <c r="J4" s="14" t="s">
        <v>34</v>
      </c>
      <c r="K4" s="6" t="s">
        <v>28</v>
      </c>
      <c r="L4" s="14" t="s">
        <v>34</v>
      </c>
      <c r="M4" s="6" t="s">
        <v>28</v>
      </c>
      <c r="N4" s="14" t="s">
        <v>34</v>
      </c>
      <c r="O4" s="6" t="s">
        <v>28</v>
      </c>
      <c r="P4" s="55"/>
    </row>
    <row r="5" spans="1:16" ht="12" customHeight="1" thickBot="1">
      <c r="A5" s="7"/>
      <c r="B5" s="31">
        <v>1</v>
      </c>
      <c r="C5" s="16">
        <v>2</v>
      </c>
      <c r="D5" s="16">
        <v>3</v>
      </c>
      <c r="E5" s="16">
        <v>4</v>
      </c>
      <c r="F5" s="16">
        <v>5</v>
      </c>
      <c r="G5" s="16">
        <v>6</v>
      </c>
      <c r="H5" s="16">
        <v>7</v>
      </c>
      <c r="I5" s="16">
        <v>8</v>
      </c>
      <c r="J5" s="16">
        <v>9</v>
      </c>
      <c r="K5" s="16">
        <v>10</v>
      </c>
      <c r="L5" s="16">
        <v>11</v>
      </c>
      <c r="M5" s="16">
        <v>12</v>
      </c>
      <c r="N5" s="16">
        <v>13</v>
      </c>
      <c r="O5" s="16">
        <v>14</v>
      </c>
      <c r="P5" s="16">
        <v>15</v>
      </c>
    </row>
    <row r="6" spans="1:16" ht="18" customHeight="1">
      <c r="A6" s="1"/>
      <c r="B6" s="32">
        <v>1</v>
      </c>
      <c r="C6" s="35" t="s">
        <v>1</v>
      </c>
      <c r="D6" s="18">
        <v>0</v>
      </c>
      <c r="E6" s="41">
        <f>D6*172</f>
        <v>0</v>
      </c>
      <c r="F6" s="18">
        <v>10</v>
      </c>
      <c r="G6" s="25">
        <f>F6*396</f>
        <v>3960</v>
      </c>
      <c r="H6" s="18">
        <v>0</v>
      </c>
      <c r="I6" s="25">
        <f>H6*78</f>
        <v>0</v>
      </c>
      <c r="J6" s="18">
        <v>0</v>
      </c>
      <c r="K6" s="25">
        <f>J6*15744.97</f>
        <v>0</v>
      </c>
      <c r="L6" s="18">
        <v>0</v>
      </c>
      <c r="M6" s="19">
        <f>L6*3164.87</f>
        <v>0</v>
      </c>
      <c r="N6" s="38">
        <v>0</v>
      </c>
      <c r="O6" s="25">
        <f>N6*3164.88</f>
        <v>0</v>
      </c>
      <c r="P6" s="28">
        <f>E6+G6+I6+K6+M6+O6</f>
        <v>3960</v>
      </c>
    </row>
    <row r="7" spans="1:16" ht="18" customHeight="1">
      <c r="A7" s="1"/>
      <c r="B7" s="33">
        <v>2</v>
      </c>
      <c r="C7" s="36" t="s">
        <v>2</v>
      </c>
      <c r="D7" s="20">
        <v>200</v>
      </c>
      <c r="E7" s="42">
        <f t="shared" ref="E7:E32" si="0">D7*172</f>
        <v>34400</v>
      </c>
      <c r="F7" s="20">
        <v>3</v>
      </c>
      <c r="G7" s="26">
        <f t="shared" ref="G7:G32" si="1">F7*396</f>
        <v>1188</v>
      </c>
      <c r="H7" s="20">
        <v>1000</v>
      </c>
      <c r="I7" s="26">
        <f t="shared" ref="I7:I32" si="2">H7*78</f>
        <v>78000</v>
      </c>
      <c r="J7" s="20">
        <v>0</v>
      </c>
      <c r="K7" s="26">
        <f t="shared" ref="K7:K32" si="3">J7*15744.97</f>
        <v>0</v>
      </c>
      <c r="L7" s="20">
        <v>0</v>
      </c>
      <c r="M7" s="21">
        <f t="shared" ref="M7:M32" si="4">L7*3164.87</f>
        <v>0</v>
      </c>
      <c r="N7" s="39">
        <v>0</v>
      </c>
      <c r="O7" s="26">
        <f t="shared" ref="O7:O32" si="5">N7*3164.88</f>
        <v>0</v>
      </c>
      <c r="P7" s="29">
        <f t="shared" ref="P7:P32" si="6">E7+G7+I7+K7+M7+O7</f>
        <v>113588</v>
      </c>
    </row>
    <row r="8" spans="1:16" ht="18" customHeight="1">
      <c r="A8" s="1"/>
      <c r="B8" s="33">
        <v>3</v>
      </c>
      <c r="C8" s="36" t="s">
        <v>3</v>
      </c>
      <c r="D8" s="20">
        <v>0</v>
      </c>
      <c r="E8" s="42">
        <f t="shared" si="0"/>
        <v>0</v>
      </c>
      <c r="F8" s="20">
        <v>0</v>
      </c>
      <c r="G8" s="26">
        <f t="shared" si="1"/>
        <v>0</v>
      </c>
      <c r="H8" s="20">
        <v>0</v>
      </c>
      <c r="I8" s="26">
        <f t="shared" si="2"/>
        <v>0</v>
      </c>
      <c r="J8" s="20">
        <v>0</v>
      </c>
      <c r="K8" s="26">
        <f t="shared" si="3"/>
        <v>0</v>
      </c>
      <c r="L8" s="20">
        <v>0</v>
      </c>
      <c r="M8" s="21">
        <f t="shared" si="4"/>
        <v>0</v>
      </c>
      <c r="N8" s="39">
        <v>0</v>
      </c>
      <c r="O8" s="26">
        <f t="shared" si="5"/>
        <v>0</v>
      </c>
      <c r="P8" s="29">
        <f t="shared" si="6"/>
        <v>0</v>
      </c>
    </row>
    <row r="9" spans="1:16" ht="18" customHeight="1">
      <c r="A9" s="1"/>
      <c r="B9" s="33">
        <v>4</v>
      </c>
      <c r="C9" s="36" t="s">
        <v>4</v>
      </c>
      <c r="D9" s="20">
        <v>0</v>
      </c>
      <c r="E9" s="42">
        <f t="shared" si="0"/>
        <v>0</v>
      </c>
      <c r="F9" s="20">
        <v>0</v>
      </c>
      <c r="G9" s="26">
        <f t="shared" si="1"/>
        <v>0</v>
      </c>
      <c r="H9" s="20">
        <v>0</v>
      </c>
      <c r="I9" s="26">
        <f t="shared" si="2"/>
        <v>0</v>
      </c>
      <c r="J9" s="20">
        <v>0</v>
      </c>
      <c r="K9" s="26">
        <f t="shared" si="3"/>
        <v>0</v>
      </c>
      <c r="L9" s="20">
        <v>0</v>
      </c>
      <c r="M9" s="21">
        <f t="shared" si="4"/>
        <v>0</v>
      </c>
      <c r="N9" s="39">
        <v>0</v>
      </c>
      <c r="O9" s="26">
        <f t="shared" si="5"/>
        <v>0</v>
      </c>
      <c r="P9" s="29">
        <f t="shared" si="6"/>
        <v>0</v>
      </c>
    </row>
    <row r="10" spans="1:16" ht="18" customHeight="1">
      <c r="A10" s="1"/>
      <c r="B10" s="33">
        <v>5</v>
      </c>
      <c r="C10" s="36" t="s">
        <v>5</v>
      </c>
      <c r="D10" s="20">
        <v>0</v>
      </c>
      <c r="E10" s="42">
        <f t="shared" si="0"/>
        <v>0</v>
      </c>
      <c r="F10" s="20">
        <v>0</v>
      </c>
      <c r="G10" s="26">
        <f t="shared" si="1"/>
        <v>0</v>
      </c>
      <c r="H10" s="20">
        <v>0</v>
      </c>
      <c r="I10" s="26">
        <f t="shared" si="2"/>
        <v>0</v>
      </c>
      <c r="J10" s="20">
        <v>0</v>
      </c>
      <c r="K10" s="26">
        <f t="shared" si="3"/>
        <v>0</v>
      </c>
      <c r="L10" s="20">
        <v>0</v>
      </c>
      <c r="M10" s="21">
        <f t="shared" si="4"/>
        <v>0</v>
      </c>
      <c r="N10" s="39">
        <v>0</v>
      </c>
      <c r="O10" s="26">
        <f t="shared" si="5"/>
        <v>0</v>
      </c>
      <c r="P10" s="29">
        <f t="shared" si="6"/>
        <v>0</v>
      </c>
    </row>
    <row r="11" spans="1:16" ht="18" customHeight="1">
      <c r="A11" s="1"/>
      <c r="B11" s="33">
        <v>6</v>
      </c>
      <c r="C11" s="36" t="s">
        <v>6</v>
      </c>
      <c r="D11" s="20">
        <v>32</v>
      </c>
      <c r="E11" s="42">
        <f t="shared" si="0"/>
        <v>5504</v>
      </c>
      <c r="F11" s="20">
        <v>7</v>
      </c>
      <c r="G11" s="26">
        <f t="shared" si="1"/>
        <v>2772</v>
      </c>
      <c r="H11" s="20">
        <v>14</v>
      </c>
      <c r="I11" s="26">
        <f t="shared" si="2"/>
        <v>1092</v>
      </c>
      <c r="J11" s="20">
        <v>0</v>
      </c>
      <c r="K11" s="26">
        <f t="shared" si="3"/>
        <v>0</v>
      </c>
      <c r="L11" s="20">
        <v>0</v>
      </c>
      <c r="M11" s="21">
        <f t="shared" si="4"/>
        <v>0</v>
      </c>
      <c r="N11" s="39">
        <v>0</v>
      </c>
      <c r="O11" s="26">
        <f t="shared" si="5"/>
        <v>0</v>
      </c>
      <c r="P11" s="29">
        <f t="shared" si="6"/>
        <v>9368</v>
      </c>
    </row>
    <row r="12" spans="1:16" ht="18" customHeight="1">
      <c r="A12" s="1"/>
      <c r="B12" s="33">
        <v>7</v>
      </c>
      <c r="C12" s="36" t="s">
        <v>7</v>
      </c>
      <c r="D12" s="20">
        <v>0</v>
      </c>
      <c r="E12" s="42">
        <f t="shared" si="0"/>
        <v>0</v>
      </c>
      <c r="F12" s="20">
        <v>66</v>
      </c>
      <c r="G12" s="26">
        <f t="shared" si="1"/>
        <v>26136</v>
      </c>
      <c r="H12" s="20">
        <v>0</v>
      </c>
      <c r="I12" s="26">
        <f t="shared" si="2"/>
        <v>0</v>
      </c>
      <c r="J12" s="20">
        <v>0</v>
      </c>
      <c r="K12" s="26">
        <f t="shared" si="3"/>
        <v>0</v>
      </c>
      <c r="L12" s="20">
        <v>0</v>
      </c>
      <c r="M12" s="21">
        <f t="shared" si="4"/>
        <v>0</v>
      </c>
      <c r="N12" s="39">
        <v>0</v>
      </c>
      <c r="O12" s="26">
        <f t="shared" si="5"/>
        <v>0</v>
      </c>
      <c r="P12" s="29">
        <f t="shared" si="6"/>
        <v>26136</v>
      </c>
    </row>
    <row r="13" spans="1:16" ht="18" customHeight="1">
      <c r="A13" s="1"/>
      <c r="B13" s="33">
        <v>8</v>
      </c>
      <c r="C13" s="36" t="s">
        <v>8</v>
      </c>
      <c r="D13" s="20">
        <v>0</v>
      </c>
      <c r="E13" s="42">
        <f t="shared" si="0"/>
        <v>0</v>
      </c>
      <c r="F13" s="20">
        <v>63</v>
      </c>
      <c r="G13" s="26">
        <f t="shared" si="1"/>
        <v>24948</v>
      </c>
      <c r="H13" s="20">
        <v>0</v>
      </c>
      <c r="I13" s="26">
        <f t="shared" si="2"/>
        <v>0</v>
      </c>
      <c r="J13" s="20">
        <v>0</v>
      </c>
      <c r="K13" s="26">
        <f t="shared" si="3"/>
        <v>0</v>
      </c>
      <c r="L13" s="20">
        <v>0</v>
      </c>
      <c r="M13" s="21">
        <f t="shared" si="4"/>
        <v>0</v>
      </c>
      <c r="N13" s="39">
        <v>0</v>
      </c>
      <c r="O13" s="26">
        <f t="shared" si="5"/>
        <v>0</v>
      </c>
      <c r="P13" s="29">
        <f t="shared" si="6"/>
        <v>24948</v>
      </c>
    </row>
    <row r="14" spans="1:16" ht="18" customHeight="1">
      <c r="A14" s="1"/>
      <c r="B14" s="33">
        <v>9</v>
      </c>
      <c r="C14" s="36" t="s">
        <v>9</v>
      </c>
      <c r="D14" s="20">
        <v>0</v>
      </c>
      <c r="E14" s="42">
        <f t="shared" si="0"/>
        <v>0</v>
      </c>
      <c r="F14" s="20">
        <v>0</v>
      </c>
      <c r="G14" s="26">
        <f t="shared" si="1"/>
        <v>0</v>
      </c>
      <c r="H14" s="20">
        <v>192</v>
      </c>
      <c r="I14" s="26">
        <f t="shared" si="2"/>
        <v>14976</v>
      </c>
      <c r="J14" s="20">
        <v>0</v>
      </c>
      <c r="K14" s="26">
        <f t="shared" si="3"/>
        <v>0</v>
      </c>
      <c r="L14" s="20">
        <f>0+17</f>
        <v>17</v>
      </c>
      <c r="M14" s="21">
        <f t="shared" si="4"/>
        <v>53802.79</v>
      </c>
      <c r="N14" s="39">
        <v>0</v>
      </c>
      <c r="O14" s="26">
        <f t="shared" si="5"/>
        <v>0</v>
      </c>
      <c r="P14" s="29">
        <f t="shared" si="6"/>
        <v>68778.790000000008</v>
      </c>
    </row>
    <row r="15" spans="1:16" ht="18" customHeight="1">
      <c r="A15" s="1"/>
      <c r="B15" s="33">
        <v>10</v>
      </c>
      <c r="C15" s="36" t="s">
        <v>10</v>
      </c>
      <c r="D15" s="20">
        <v>0</v>
      </c>
      <c r="E15" s="42">
        <f t="shared" si="0"/>
        <v>0</v>
      </c>
      <c r="F15" s="20">
        <v>7</v>
      </c>
      <c r="G15" s="26">
        <f t="shared" si="1"/>
        <v>2772</v>
      </c>
      <c r="H15" s="20">
        <v>0</v>
      </c>
      <c r="I15" s="26">
        <f t="shared" si="2"/>
        <v>0</v>
      </c>
      <c r="J15" s="20">
        <v>0</v>
      </c>
      <c r="K15" s="26">
        <f t="shared" si="3"/>
        <v>0</v>
      </c>
      <c r="L15" s="20">
        <v>0</v>
      </c>
      <c r="M15" s="21">
        <f t="shared" si="4"/>
        <v>0</v>
      </c>
      <c r="N15" s="39">
        <v>0</v>
      </c>
      <c r="O15" s="26">
        <f t="shared" si="5"/>
        <v>0</v>
      </c>
      <c r="P15" s="29">
        <f t="shared" si="6"/>
        <v>2772</v>
      </c>
    </row>
    <row r="16" spans="1:16" ht="18" customHeight="1">
      <c r="A16" s="1"/>
      <c r="B16" s="33">
        <v>11</v>
      </c>
      <c r="C16" s="36" t="s">
        <v>11</v>
      </c>
      <c r="D16" s="20">
        <v>0</v>
      </c>
      <c r="E16" s="42">
        <f t="shared" si="0"/>
        <v>0</v>
      </c>
      <c r="F16" s="20">
        <v>0</v>
      </c>
      <c r="G16" s="26">
        <f t="shared" si="1"/>
        <v>0</v>
      </c>
      <c r="H16" s="20">
        <v>0</v>
      </c>
      <c r="I16" s="26">
        <f t="shared" si="2"/>
        <v>0</v>
      </c>
      <c r="J16" s="20">
        <v>0</v>
      </c>
      <c r="K16" s="26">
        <f t="shared" si="3"/>
        <v>0</v>
      </c>
      <c r="L16" s="20">
        <v>0</v>
      </c>
      <c r="M16" s="21">
        <f t="shared" si="4"/>
        <v>0</v>
      </c>
      <c r="N16" s="39">
        <v>0</v>
      </c>
      <c r="O16" s="26">
        <f t="shared" si="5"/>
        <v>0</v>
      </c>
      <c r="P16" s="29">
        <f t="shared" si="6"/>
        <v>0</v>
      </c>
    </row>
    <row r="17" spans="1:16" ht="18" customHeight="1">
      <c r="A17" s="1"/>
      <c r="B17" s="33">
        <v>12</v>
      </c>
      <c r="C17" s="36" t="s">
        <v>12</v>
      </c>
      <c r="D17" s="20">
        <v>0</v>
      </c>
      <c r="E17" s="42">
        <f t="shared" si="0"/>
        <v>0</v>
      </c>
      <c r="F17" s="20">
        <v>45</v>
      </c>
      <c r="G17" s="26">
        <f t="shared" si="1"/>
        <v>17820</v>
      </c>
      <c r="H17" s="20">
        <v>0</v>
      </c>
      <c r="I17" s="26">
        <f t="shared" si="2"/>
        <v>0</v>
      </c>
      <c r="J17" s="20">
        <v>30</v>
      </c>
      <c r="K17" s="26">
        <f t="shared" si="3"/>
        <v>472349.1</v>
      </c>
      <c r="L17" s="20">
        <f>9+22</f>
        <v>31</v>
      </c>
      <c r="M17" s="21">
        <f t="shared" si="4"/>
        <v>98110.97</v>
      </c>
      <c r="N17" s="39">
        <v>1</v>
      </c>
      <c r="O17" s="26">
        <f t="shared" si="5"/>
        <v>3164.88</v>
      </c>
      <c r="P17" s="29">
        <f t="shared" si="6"/>
        <v>591444.94999999995</v>
      </c>
    </row>
    <row r="18" spans="1:16" ht="18" customHeight="1">
      <c r="A18" s="1"/>
      <c r="B18" s="33">
        <v>13</v>
      </c>
      <c r="C18" s="36" t="s">
        <v>13</v>
      </c>
      <c r="D18" s="20">
        <v>0</v>
      </c>
      <c r="E18" s="42">
        <f t="shared" si="0"/>
        <v>0</v>
      </c>
      <c r="F18" s="20">
        <v>0</v>
      </c>
      <c r="G18" s="26">
        <f t="shared" si="1"/>
        <v>0</v>
      </c>
      <c r="H18" s="20">
        <v>615</v>
      </c>
      <c r="I18" s="26">
        <f t="shared" si="2"/>
        <v>47970</v>
      </c>
      <c r="J18" s="20">
        <v>0</v>
      </c>
      <c r="K18" s="26">
        <f t="shared" si="3"/>
        <v>0</v>
      </c>
      <c r="L18" s="20">
        <v>0</v>
      </c>
      <c r="M18" s="21">
        <f t="shared" si="4"/>
        <v>0</v>
      </c>
      <c r="N18" s="39">
        <v>0</v>
      </c>
      <c r="O18" s="26">
        <f t="shared" si="5"/>
        <v>0</v>
      </c>
      <c r="P18" s="29">
        <f t="shared" si="6"/>
        <v>47970</v>
      </c>
    </row>
    <row r="19" spans="1:16" ht="18" customHeight="1">
      <c r="A19" s="1"/>
      <c r="B19" s="33">
        <v>14</v>
      </c>
      <c r="C19" s="36" t="s">
        <v>14</v>
      </c>
      <c r="D19" s="20">
        <v>305</v>
      </c>
      <c r="E19" s="42">
        <f t="shared" si="0"/>
        <v>52460</v>
      </c>
      <c r="F19" s="20">
        <v>0</v>
      </c>
      <c r="G19" s="26">
        <f t="shared" si="1"/>
        <v>0</v>
      </c>
      <c r="H19" s="20">
        <v>0</v>
      </c>
      <c r="I19" s="26">
        <f t="shared" si="2"/>
        <v>0</v>
      </c>
      <c r="J19" s="20">
        <v>0</v>
      </c>
      <c r="K19" s="26">
        <f t="shared" si="3"/>
        <v>0</v>
      </c>
      <c r="L19" s="20">
        <v>0</v>
      </c>
      <c r="M19" s="21">
        <f t="shared" si="4"/>
        <v>0</v>
      </c>
      <c r="N19" s="39">
        <v>0</v>
      </c>
      <c r="O19" s="26">
        <f t="shared" si="5"/>
        <v>0</v>
      </c>
      <c r="P19" s="29">
        <f t="shared" si="6"/>
        <v>52460</v>
      </c>
    </row>
    <row r="20" spans="1:16" ht="18" customHeight="1">
      <c r="A20" s="1"/>
      <c r="B20" s="33">
        <v>15</v>
      </c>
      <c r="C20" s="36" t="s">
        <v>15</v>
      </c>
      <c r="D20" s="20">
        <v>0</v>
      </c>
      <c r="E20" s="42">
        <f t="shared" si="0"/>
        <v>0</v>
      </c>
      <c r="F20" s="20">
        <v>25</v>
      </c>
      <c r="G20" s="26">
        <f t="shared" si="1"/>
        <v>9900</v>
      </c>
      <c r="H20" s="20">
        <v>0</v>
      </c>
      <c r="I20" s="26">
        <f t="shared" si="2"/>
        <v>0</v>
      </c>
      <c r="J20" s="20">
        <v>0</v>
      </c>
      <c r="K20" s="26">
        <f t="shared" si="3"/>
        <v>0</v>
      </c>
      <c r="L20" s="20">
        <v>0</v>
      </c>
      <c r="M20" s="21">
        <f t="shared" si="4"/>
        <v>0</v>
      </c>
      <c r="N20" s="39">
        <v>0</v>
      </c>
      <c r="O20" s="26">
        <f t="shared" si="5"/>
        <v>0</v>
      </c>
      <c r="P20" s="29">
        <f t="shared" si="6"/>
        <v>9900</v>
      </c>
    </row>
    <row r="21" spans="1:16" ht="18" customHeight="1">
      <c r="A21" s="1"/>
      <c r="B21" s="33">
        <v>16</v>
      </c>
      <c r="C21" s="36" t="s">
        <v>16</v>
      </c>
      <c r="D21" s="20">
        <v>50</v>
      </c>
      <c r="E21" s="42">
        <f t="shared" si="0"/>
        <v>8600</v>
      </c>
      <c r="F21" s="20">
        <v>10</v>
      </c>
      <c r="G21" s="26">
        <f t="shared" si="1"/>
        <v>3960</v>
      </c>
      <c r="H21" s="20">
        <v>359</v>
      </c>
      <c r="I21" s="26">
        <f t="shared" si="2"/>
        <v>28002</v>
      </c>
      <c r="J21" s="20">
        <v>0</v>
      </c>
      <c r="K21" s="26">
        <f t="shared" si="3"/>
        <v>0</v>
      </c>
      <c r="L21" s="20">
        <v>0</v>
      </c>
      <c r="M21" s="21">
        <f t="shared" si="4"/>
        <v>0</v>
      </c>
      <c r="N21" s="39">
        <v>0</v>
      </c>
      <c r="O21" s="26">
        <f t="shared" si="5"/>
        <v>0</v>
      </c>
      <c r="P21" s="29">
        <f t="shared" si="6"/>
        <v>40562</v>
      </c>
    </row>
    <row r="22" spans="1:16" ht="18" customHeight="1">
      <c r="A22" s="1"/>
      <c r="B22" s="33">
        <v>17</v>
      </c>
      <c r="C22" s="36" t="s">
        <v>17</v>
      </c>
      <c r="D22" s="20">
        <v>100</v>
      </c>
      <c r="E22" s="42">
        <f t="shared" si="0"/>
        <v>17200</v>
      </c>
      <c r="F22" s="20">
        <v>0</v>
      </c>
      <c r="G22" s="26">
        <f t="shared" si="1"/>
        <v>0</v>
      </c>
      <c r="H22" s="20">
        <v>0</v>
      </c>
      <c r="I22" s="26">
        <f t="shared" si="2"/>
        <v>0</v>
      </c>
      <c r="J22" s="20">
        <v>0</v>
      </c>
      <c r="K22" s="26">
        <f t="shared" si="3"/>
        <v>0</v>
      </c>
      <c r="L22" s="20">
        <v>0</v>
      </c>
      <c r="M22" s="21">
        <f t="shared" si="4"/>
        <v>0</v>
      </c>
      <c r="N22" s="39">
        <v>0</v>
      </c>
      <c r="O22" s="26">
        <f t="shared" si="5"/>
        <v>0</v>
      </c>
      <c r="P22" s="29">
        <f t="shared" si="6"/>
        <v>17200</v>
      </c>
    </row>
    <row r="23" spans="1:16" ht="18" customHeight="1">
      <c r="A23" s="1"/>
      <c r="B23" s="33">
        <v>18</v>
      </c>
      <c r="C23" s="36" t="s">
        <v>18</v>
      </c>
      <c r="D23" s="20">
        <v>0</v>
      </c>
      <c r="E23" s="42">
        <f t="shared" si="0"/>
        <v>0</v>
      </c>
      <c r="F23" s="20">
        <v>0</v>
      </c>
      <c r="G23" s="26">
        <f t="shared" si="1"/>
        <v>0</v>
      </c>
      <c r="H23" s="20">
        <v>0</v>
      </c>
      <c r="I23" s="26">
        <f t="shared" si="2"/>
        <v>0</v>
      </c>
      <c r="J23" s="20">
        <v>0</v>
      </c>
      <c r="K23" s="26">
        <f t="shared" si="3"/>
        <v>0</v>
      </c>
      <c r="L23" s="20">
        <v>0</v>
      </c>
      <c r="M23" s="21">
        <f t="shared" si="4"/>
        <v>0</v>
      </c>
      <c r="N23" s="39">
        <v>0</v>
      </c>
      <c r="O23" s="26">
        <f t="shared" si="5"/>
        <v>0</v>
      </c>
      <c r="P23" s="29">
        <f t="shared" si="6"/>
        <v>0</v>
      </c>
    </row>
    <row r="24" spans="1:16" ht="18" customHeight="1">
      <c r="A24" s="1"/>
      <c r="B24" s="33">
        <v>19</v>
      </c>
      <c r="C24" s="36" t="s">
        <v>19</v>
      </c>
      <c r="D24" s="20">
        <v>0</v>
      </c>
      <c r="E24" s="42">
        <f t="shared" si="0"/>
        <v>0</v>
      </c>
      <c r="F24" s="20">
        <v>5</v>
      </c>
      <c r="G24" s="26">
        <f t="shared" si="1"/>
        <v>1980</v>
      </c>
      <c r="H24" s="20">
        <v>0</v>
      </c>
      <c r="I24" s="26">
        <f t="shared" si="2"/>
        <v>0</v>
      </c>
      <c r="J24" s="20">
        <v>0</v>
      </c>
      <c r="K24" s="26">
        <f t="shared" si="3"/>
        <v>0</v>
      </c>
      <c r="L24" s="20">
        <v>0</v>
      </c>
      <c r="M24" s="21">
        <f t="shared" si="4"/>
        <v>0</v>
      </c>
      <c r="N24" s="39">
        <v>0</v>
      </c>
      <c r="O24" s="26">
        <f t="shared" si="5"/>
        <v>0</v>
      </c>
      <c r="P24" s="29">
        <f t="shared" si="6"/>
        <v>1980</v>
      </c>
    </row>
    <row r="25" spans="1:16" ht="18" customHeight="1">
      <c r="A25" s="1"/>
      <c r="B25" s="33">
        <v>20</v>
      </c>
      <c r="C25" s="36" t="s">
        <v>20</v>
      </c>
      <c r="D25" s="20">
        <v>126</v>
      </c>
      <c r="E25" s="42">
        <f t="shared" si="0"/>
        <v>21672</v>
      </c>
      <c r="F25" s="20">
        <v>0</v>
      </c>
      <c r="G25" s="26">
        <f t="shared" si="1"/>
        <v>0</v>
      </c>
      <c r="H25" s="20">
        <v>253</v>
      </c>
      <c r="I25" s="26">
        <f t="shared" si="2"/>
        <v>19734</v>
      </c>
      <c r="J25" s="20">
        <v>0</v>
      </c>
      <c r="K25" s="26">
        <f t="shared" si="3"/>
        <v>0</v>
      </c>
      <c r="L25" s="20">
        <v>0</v>
      </c>
      <c r="M25" s="21">
        <f t="shared" si="4"/>
        <v>0</v>
      </c>
      <c r="N25" s="39">
        <v>0</v>
      </c>
      <c r="O25" s="26">
        <f t="shared" si="5"/>
        <v>0</v>
      </c>
      <c r="P25" s="29">
        <f t="shared" si="6"/>
        <v>41406</v>
      </c>
    </row>
    <row r="26" spans="1:16" ht="18" customHeight="1">
      <c r="A26" s="1"/>
      <c r="B26" s="33">
        <v>21</v>
      </c>
      <c r="C26" s="36" t="s">
        <v>21</v>
      </c>
      <c r="D26" s="20">
        <v>0</v>
      </c>
      <c r="E26" s="42">
        <f t="shared" si="0"/>
        <v>0</v>
      </c>
      <c r="F26" s="20">
        <v>0</v>
      </c>
      <c r="G26" s="26">
        <f t="shared" si="1"/>
        <v>0</v>
      </c>
      <c r="H26" s="20">
        <v>0</v>
      </c>
      <c r="I26" s="26">
        <f t="shared" si="2"/>
        <v>0</v>
      </c>
      <c r="J26" s="20">
        <v>0</v>
      </c>
      <c r="K26" s="26">
        <f t="shared" si="3"/>
        <v>0</v>
      </c>
      <c r="L26" s="20">
        <v>0</v>
      </c>
      <c r="M26" s="21">
        <f t="shared" si="4"/>
        <v>0</v>
      </c>
      <c r="N26" s="39">
        <v>0</v>
      </c>
      <c r="O26" s="26">
        <f t="shared" si="5"/>
        <v>0</v>
      </c>
      <c r="P26" s="29">
        <f t="shared" si="6"/>
        <v>0</v>
      </c>
    </row>
    <row r="27" spans="1:16" ht="18" customHeight="1">
      <c r="A27" s="1"/>
      <c r="B27" s="33">
        <v>22</v>
      </c>
      <c r="C27" s="36" t="s">
        <v>22</v>
      </c>
      <c r="D27" s="20">
        <v>56</v>
      </c>
      <c r="E27" s="42">
        <f t="shared" si="0"/>
        <v>9632</v>
      </c>
      <c r="F27" s="20">
        <v>15</v>
      </c>
      <c r="G27" s="26">
        <f t="shared" si="1"/>
        <v>5940</v>
      </c>
      <c r="H27" s="20">
        <v>0</v>
      </c>
      <c r="I27" s="26">
        <f t="shared" si="2"/>
        <v>0</v>
      </c>
      <c r="J27" s="20">
        <v>0</v>
      </c>
      <c r="K27" s="26">
        <f t="shared" si="3"/>
        <v>0</v>
      </c>
      <c r="L27" s="20">
        <f>0+32</f>
        <v>32</v>
      </c>
      <c r="M27" s="21">
        <f t="shared" si="4"/>
        <v>101275.84</v>
      </c>
      <c r="N27" s="39">
        <v>0</v>
      </c>
      <c r="O27" s="26">
        <f t="shared" si="5"/>
        <v>0</v>
      </c>
      <c r="P27" s="29">
        <f t="shared" si="6"/>
        <v>116847.84</v>
      </c>
    </row>
    <row r="28" spans="1:16" ht="18" customHeight="1">
      <c r="A28" s="1"/>
      <c r="B28" s="33">
        <v>23</v>
      </c>
      <c r="C28" s="36" t="s">
        <v>23</v>
      </c>
      <c r="D28" s="20">
        <v>0</v>
      </c>
      <c r="E28" s="42">
        <f t="shared" si="0"/>
        <v>0</v>
      </c>
      <c r="F28" s="20">
        <v>0</v>
      </c>
      <c r="G28" s="26">
        <f t="shared" si="1"/>
        <v>0</v>
      </c>
      <c r="H28" s="20">
        <v>6</v>
      </c>
      <c r="I28" s="26">
        <f t="shared" si="2"/>
        <v>468</v>
      </c>
      <c r="J28" s="20">
        <v>0</v>
      </c>
      <c r="K28" s="26">
        <f t="shared" si="3"/>
        <v>0</v>
      </c>
      <c r="L28" s="20">
        <v>0</v>
      </c>
      <c r="M28" s="21">
        <f t="shared" si="4"/>
        <v>0</v>
      </c>
      <c r="N28" s="39">
        <v>0</v>
      </c>
      <c r="O28" s="26">
        <f t="shared" si="5"/>
        <v>0</v>
      </c>
      <c r="P28" s="29">
        <f t="shared" si="6"/>
        <v>468</v>
      </c>
    </row>
    <row r="29" spans="1:16" ht="18" customHeight="1">
      <c r="A29" s="1"/>
      <c r="B29" s="33">
        <v>24</v>
      </c>
      <c r="C29" s="36" t="s">
        <v>24</v>
      </c>
      <c r="D29" s="20">
        <v>0</v>
      </c>
      <c r="E29" s="42">
        <f t="shared" si="0"/>
        <v>0</v>
      </c>
      <c r="F29" s="20">
        <v>0</v>
      </c>
      <c r="G29" s="26">
        <f t="shared" si="1"/>
        <v>0</v>
      </c>
      <c r="H29" s="20">
        <v>0</v>
      </c>
      <c r="I29" s="26">
        <f t="shared" si="2"/>
        <v>0</v>
      </c>
      <c r="J29" s="20">
        <v>0</v>
      </c>
      <c r="K29" s="26">
        <f t="shared" si="3"/>
        <v>0</v>
      </c>
      <c r="L29" s="20">
        <v>0</v>
      </c>
      <c r="M29" s="21">
        <f t="shared" si="4"/>
        <v>0</v>
      </c>
      <c r="N29" s="39">
        <v>0</v>
      </c>
      <c r="O29" s="26">
        <f t="shared" si="5"/>
        <v>0</v>
      </c>
      <c r="P29" s="29">
        <f t="shared" si="6"/>
        <v>0</v>
      </c>
    </row>
    <row r="30" spans="1:16" ht="18" customHeight="1">
      <c r="A30" s="1"/>
      <c r="B30" s="33">
        <v>25</v>
      </c>
      <c r="C30" s="36" t="s">
        <v>25</v>
      </c>
      <c r="D30" s="20">
        <v>0</v>
      </c>
      <c r="E30" s="42">
        <f t="shared" si="0"/>
        <v>0</v>
      </c>
      <c r="F30" s="20">
        <v>127</v>
      </c>
      <c r="G30" s="26">
        <f t="shared" si="1"/>
        <v>50292</v>
      </c>
      <c r="H30" s="20">
        <v>0</v>
      </c>
      <c r="I30" s="26">
        <f t="shared" si="2"/>
        <v>0</v>
      </c>
      <c r="J30" s="20">
        <v>0</v>
      </c>
      <c r="K30" s="26">
        <f t="shared" si="3"/>
        <v>0</v>
      </c>
      <c r="L30" s="20">
        <v>0</v>
      </c>
      <c r="M30" s="21">
        <f t="shared" si="4"/>
        <v>0</v>
      </c>
      <c r="N30" s="39">
        <v>0</v>
      </c>
      <c r="O30" s="26">
        <f t="shared" si="5"/>
        <v>0</v>
      </c>
      <c r="P30" s="29">
        <f t="shared" si="6"/>
        <v>50292</v>
      </c>
    </row>
    <row r="31" spans="1:16" ht="18" customHeight="1">
      <c r="A31" s="1"/>
      <c r="B31" s="33">
        <v>26</v>
      </c>
      <c r="C31" s="36" t="s">
        <v>31</v>
      </c>
      <c r="D31" s="20">
        <v>0</v>
      </c>
      <c r="E31" s="42">
        <f t="shared" si="0"/>
        <v>0</v>
      </c>
      <c r="F31" s="20">
        <v>0</v>
      </c>
      <c r="G31" s="26">
        <f t="shared" si="1"/>
        <v>0</v>
      </c>
      <c r="H31" s="20">
        <v>755</v>
      </c>
      <c r="I31" s="26">
        <f t="shared" si="2"/>
        <v>58890</v>
      </c>
      <c r="J31" s="20">
        <v>150</v>
      </c>
      <c r="K31" s="26">
        <f t="shared" si="3"/>
        <v>2361745.5</v>
      </c>
      <c r="L31" s="20">
        <f>172-172</f>
        <v>0</v>
      </c>
      <c r="M31" s="21">
        <f t="shared" si="4"/>
        <v>0</v>
      </c>
      <c r="N31" s="39">
        <v>28</v>
      </c>
      <c r="O31" s="26">
        <f t="shared" si="5"/>
        <v>88616.639999999999</v>
      </c>
      <c r="P31" s="29">
        <f t="shared" si="6"/>
        <v>2509252.14</v>
      </c>
    </row>
    <row r="32" spans="1:16" ht="18.5" thickBot="1">
      <c r="A32" s="1"/>
      <c r="B32" s="34">
        <v>27</v>
      </c>
      <c r="C32" s="37" t="s">
        <v>32</v>
      </c>
      <c r="D32" s="40">
        <v>20</v>
      </c>
      <c r="E32" s="43">
        <f t="shared" si="0"/>
        <v>3440</v>
      </c>
      <c r="F32" s="40">
        <v>25</v>
      </c>
      <c r="G32" s="27">
        <f t="shared" si="1"/>
        <v>9900</v>
      </c>
      <c r="H32" s="40">
        <v>0</v>
      </c>
      <c r="I32" s="27">
        <f t="shared" si="2"/>
        <v>0</v>
      </c>
      <c r="J32" s="40">
        <v>15</v>
      </c>
      <c r="K32" s="27">
        <f t="shared" si="3"/>
        <v>236174.55</v>
      </c>
      <c r="L32" s="40">
        <f>26+101</f>
        <v>127</v>
      </c>
      <c r="M32" s="22">
        <f t="shared" si="4"/>
        <v>401938.49</v>
      </c>
      <c r="N32" s="44">
        <v>4</v>
      </c>
      <c r="O32" s="27">
        <f t="shared" si="5"/>
        <v>12659.52</v>
      </c>
      <c r="P32" s="30">
        <f t="shared" si="6"/>
        <v>664112.56000000006</v>
      </c>
    </row>
    <row r="33" spans="1:16" ht="27.75" customHeight="1" thickBot="1">
      <c r="A33" s="8"/>
      <c r="B33" s="56" t="s">
        <v>26</v>
      </c>
      <c r="C33" s="57"/>
      <c r="D33" s="17">
        <f t="shared" ref="D33:P33" si="7">SUM(D6:D32)</f>
        <v>889</v>
      </c>
      <c r="E33" s="24">
        <f t="shared" si="7"/>
        <v>152908</v>
      </c>
      <c r="F33" s="17">
        <f t="shared" si="7"/>
        <v>408</v>
      </c>
      <c r="G33" s="24">
        <f t="shared" si="7"/>
        <v>161568</v>
      </c>
      <c r="H33" s="17">
        <f t="shared" si="7"/>
        <v>3194</v>
      </c>
      <c r="I33" s="24">
        <f t="shared" si="7"/>
        <v>249132</v>
      </c>
      <c r="J33" s="17">
        <f t="shared" si="7"/>
        <v>195</v>
      </c>
      <c r="K33" s="24">
        <f t="shared" si="7"/>
        <v>3070269.15</v>
      </c>
      <c r="L33" s="17">
        <f t="shared" si="7"/>
        <v>207</v>
      </c>
      <c r="M33" s="24">
        <f t="shared" si="7"/>
        <v>655128.09</v>
      </c>
      <c r="N33" s="17">
        <f t="shared" si="7"/>
        <v>33</v>
      </c>
      <c r="O33" s="24">
        <f t="shared" si="7"/>
        <v>104441.04000000001</v>
      </c>
      <c r="P33" s="24">
        <f t="shared" si="7"/>
        <v>4393446.28</v>
      </c>
    </row>
    <row r="34" spans="1:16" ht="17.25" customHeight="1">
      <c r="A34" s="9"/>
      <c r="B34" s="9"/>
      <c r="C34" s="10"/>
      <c r="D34" s="11"/>
      <c r="E34" s="11"/>
      <c r="F34" s="11"/>
      <c r="G34" s="11"/>
      <c r="H34" s="11"/>
      <c r="I34" s="11"/>
      <c r="J34" s="11"/>
      <c r="K34" s="11"/>
      <c r="L34" s="11"/>
      <c r="M34" s="11"/>
      <c r="N34" s="11"/>
      <c r="O34" s="11"/>
      <c r="P34" s="11"/>
    </row>
    <row r="35" spans="1:16" ht="38.25" customHeight="1">
      <c r="A35" s="12"/>
      <c r="B35" s="46" t="s">
        <v>27</v>
      </c>
      <c r="C35" s="47"/>
      <c r="D35" s="47"/>
      <c r="E35" s="47"/>
      <c r="F35" s="15"/>
      <c r="G35" s="15"/>
      <c r="H35" s="15"/>
      <c r="I35" s="15"/>
      <c r="J35" s="15"/>
      <c r="K35" s="15"/>
      <c r="L35" s="15"/>
      <c r="M35" s="15"/>
      <c r="N35" s="15"/>
      <c r="O35" s="15"/>
      <c r="P35" s="13" t="s">
        <v>42</v>
      </c>
    </row>
  </sheetData>
  <mergeCells count="12">
    <mergeCell ref="B2:P2"/>
    <mergeCell ref="B35:E35"/>
    <mergeCell ref="B3:B4"/>
    <mergeCell ref="C3:C4"/>
    <mergeCell ref="D3:E3"/>
    <mergeCell ref="P3:P4"/>
    <mergeCell ref="B33:C33"/>
    <mergeCell ref="F3:G3"/>
    <mergeCell ref="H3:I3"/>
    <mergeCell ref="J3:K3"/>
    <mergeCell ref="L3:M3"/>
    <mergeCell ref="N3:O3"/>
  </mergeCells>
  <pageMargins left="0.25" right="0.25" top="0.75" bottom="0.75" header="0.3" footer="0.3"/>
  <pageSetup paperSize="9" scale="44" orientation="landscape" r:id="rId1"/>
  <ignoredErrors>
    <ignoredError sqref="D33:P3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2024-04-11T14:54:09Z</cp:lastPrinted>
  <dcterms:created xsi:type="dcterms:W3CDTF">2021-10-04T14:21:04Z</dcterms:created>
  <dcterms:modified xsi:type="dcterms:W3CDTF">2024-04-11T14:54:17Z</dcterms:modified>
</cp:coreProperties>
</file>