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y.maidaniuk\Desktop\y.maidaniuk\Перерозподіл\Дитяча онкологія\360-Р\"/>
    </mc:Choice>
  </mc:AlternateContent>
  <xr:revisionPtr revIDLastSave="0" documentId="13_ncr:1_{6D91F06E-57F1-4527-AEAB-8891A4925389}"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1" l="1"/>
  <c r="H23" i="1"/>
  <c r="F22" i="1"/>
  <c r="F21" i="1"/>
  <c r="F8" i="1"/>
  <c r="F12" i="1"/>
  <c r="F32" i="1"/>
  <c r="F30" i="1"/>
  <c r="F25" i="1"/>
  <c r="F23" i="1"/>
  <c r="Q7" i="1"/>
  <c r="Q9" i="1"/>
  <c r="Q10" i="1"/>
  <c r="Q11" i="1"/>
  <c r="Q13" i="1"/>
  <c r="Q14" i="1"/>
  <c r="Q15" i="1"/>
  <c r="Q16" i="1"/>
  <c r="Q17" i="1"/>
  <c r="Q18" i="1"/>
  <c r="Q19" i="1"/>
  <c r="Q20" i="1"/>
  <c r="Q24" i="1"/>
  <c r="Q26" i="1"/>
  <c r="Q27" i="1"/>
  <c r="Q28" i="1"/>
  <c r="Q29" i="1"/>
  <c r="P7" i="1"/>
  <c r="P8" i="1"/>
  <c r="P9" i="1"/>
  <c r="P10" i="1"/>
  <c r="P11" i="1"/>
  <c r="P12" i="1"/>
  <c r="P13" i="1"/>
  <c r="P14" i="1"/>
  <c r="P15" i="1"/>
  <c r="P16" i="1"/>
  <c r="P17" i="1"/>
  <c r="P18" i="1"/>
  <c r="P19" i="1"/>
  <c r="P20" i="1"/>
  <c r="P21" i="1"/>
  <c r="P22" i="1"/>
  <c r="P23" i="1"/>
  <c r="P24" i="1"/>
  <c r="P25" i="1"/>
  <c r="P26" i="1"/>
  <c r="P27" i="1"/>
  <c r="P28" i="1"/>
  <c r="P29" i="1"/>
  <c r="P30" i="1"/>
  <c r="P31" i="1"/>
  <c r="P32" i="1"/>
  <c r="M7" i="1"/>
  <c r="M8" i="1"/>
  <c r="M9" i="1"/>
  <c r="M10" i="1"/>
  <c r="M11" i="1"/>
  <c r="M12" i="1"/>
  <c r="M13" i="1"/>
  <c r="M14" i="1"/>
  <c r="M15" i="1"/>
  <c r="M16" i="1"/>
  <c r="M17" i="1"/>
  <c r="M18" i="1"/>
  <c r="M19" i="1"/>
  <c r="M20" i="1"/>
  <c r="M21" i="1"/>
  <c r="M22" i="1"/>
  <c r="M23" i="1"/>
  <c r="M24" i="1"/>
  <c r="M25" i="1"/>
  <c r="M26" i="1"/>
  <c r="M27" i="1"/>
  <c r="M28" i="1"/>
  <c r="M29" i="1"/>
  <c r="M30" i="1"/>
  <c r="M31" i="1"/>
  <c r="M32" i="1"/>
  <c r="Q25" i="1" l="1"/>
  <c r="Q31" i="1"/>
  <c r="P33" i="1"/>
  <c r="P6" i="1"/>
  <c r="O7" i="1"/>
  <c r="O8" i="1"/>
  <c r="O9" i="1"/>
  <c r="O10" i="1"/>
  <c r="O11" i="1"/>
  <c r="O12" i="1"/>
  <c r="O13" i="1"/>
  <c r="O14" i="1"/>
  <c r="O15" i="1"/>
  <c r="O16" i="1"/>
  <c r="O17" i="1"/>
  <c r="O18" i="1"/>
  <c r="O19" i="1"/>
  <c r="O20" i="1"/>
  <c r="O21" i="1"/>
  <c r="O22" i="1"/>
  <c r="O23" i="1"/>
  <c r="O24" i="1"/>
  <c r="O25" i="1"/>
  <c r="O26" i="1"/>
  <c r="O27" i="1"/>
  <c r="O28" i="1"/>
  <c r="O29" i="1"/>
  <c r="O30" i="1"/>
  <c r="O31" i="1"/>
  <c r="O32" i="1"/>
  <c r="O6" i="1"/>
  <c r="M6" i="1"/>
  <c r="L7" i="1"/>
  <c r="L8" i="1"/>
  <c r="L9" i="1"/>
  <c r="L10" i="1"/>
  <c r="L11" i="1"/>
  <c r="L12" i="1"/>
  <c r="L13" i="1"/>
  <c r="L14" i="1"/>
  <c r="L15" i="1"/>
  <c r="L16" i="1"/>
  <c r="L17" i="1"/>
  <c r="L18" i="1"/>
  <c r="L19" i="1"/>
  <c r="L20" i="1"/>
  <c r="L21" i="1"/>
  <c r="L22" i="1"/>
  <c r="L23" i="1"/>
  <c r="L24" i="1"/>
  <c r="L25" i="1"/>
  <c r="L26" i="1"/>
  <c r="L27" i="1"/>
  <c r="L28" i="1"/>
  <c r="L29" i="1"/>
  <c r="L30" i="1"/>
  <c r="L31" i="1"/>
  <c r="L32" i="1"/>
  <c r="L6" i="1"/>
  <c r="J7" i="1"/>
  <c r="J8" i="1"/>
  <c r="J9" i="1"/>
  <c r="J10" i="1"/>
  <c r="J11" i="1"/>
  <c r="J12" i="1"/>
  <c r="J13" i="1"/>
  <c r="J14" i="1"/>
  <c r="J15" i="1"/>
  <c r="J16" i="1"/>
  <c r="J17" i="1"/>
  <c r="J18" i="1"/>
  <c r="J19" i="1"/>
  <c r="J20" i="1"/>
  <c r="J21" i="1"/>
  <c r="J22" i="1"/>
  <c r="J23" i="1"/>
  <c r="J24" i="1"/>
  <c r="J25" i="1"/>
  <c r="J26" i="1"/>
  <c r="J27" i="1"/>
  <c r="J28" i="1"/>
  <c r="J29" i="1"/>
  <c r="J30" i="1"/>
  <c r="J31" i="1"/>
  <c r="J32" i="1"/>
  <c r="J6" i="1"/>
  <c r="I7" i="1"/>
  <c r="I8" i="1"/>
  <c r="I9" i="1"/>
  <c r="I10" i="1"/>
  <c r="I11" i="1"/>
  <c r="I12" i="1"/>
  <c r="I13" i="1"/>
  <c r="I14" i="1"/>
  <c r="I15" i="1"/>
  <c r="I16" i="1"/>
  <c r="I17" i="1"/>
  <c r="I18" i="1"/>
  <c r="I19" i="1"/>
  <c r="I20" i="1"/>
  <c r="I21" i="1"/>
  <c r="I22" i="1"/>
  <c r="I23" i="1"/>
  <c r="I24" i="1"/>
  <c r="I25" i="1"/>
  <c r="I26" i="1"/>
  <c r="I27" i="1"/>
  <c r="I28" i="1"/>
  <c r="I29" i="1"/>
  <c r="I30" i="1"/>
  <c r="I31" i="1"/>
  <c r="I32" i="1"/>
  <c r="I6" i="1"/>
  <c r="G7" i="1"/>
  <c r="G8" i="1"/>
  <c r="Q8" i="1" s="1"/>
  <c r="G9" i="1"/>
  <c r="G10" i="1"/>
  <c r="G11" i="1"/>
  <c r="G12" i="1"/>
  <c r="Q12" i="1" s="1"/>
  <c r="G13" i="1"/>
  <c r="G14" i="1"/>
  <c r="G15" i="1"/>
  <c r="G16" i="1"/>
  <c r="G17" i="1"/>
  <c r="G18" i="1"/>
  <c r="G19" i="1"/>
  <c r="G20" i="1"/>
  <c r="G21" i="1"/>
  <c r="Q21" i="1" s="1"/>
  <c r="G22" i="1"/>
  <c r="Q22" i="1" s="1"/>
  <c r="G23" i="1"/>
  <c r="G24" i="1"/>
  <c r="G25" i="1"/>
  <c r="G26" i="1"/>
  <c r="G27" i="1"/>
  <c r="G28" i="1"/>
  <c r="G29" i="1"/>
  <c r="G30" i="1"/>
  <c r="Q30" i="1" s="1"/>
  <c r="G31" i="1"/>
  <c r="G32" i="1"/>
  <c r="Q32" i="1" s="1"/>
  <c r="G6" i="1"/>
  <c r="E7" i="1"/>
  <c r="E8" i="1"/>
  <c r="E9" i="1"/>
  <c r="E10" i="1"/>
  <c r="E11" i="1"/>
  <c r="E12" i="1"/>
  <c r="E13" i="1"/>
  <c r="E14" i="1"/>
  <c r="E15" i="1"/>
  <c r="E16" i="1"/>
  <c r="E17" i="1"/>
  <c r="E18" i="1"/>
  <c r="E19" i="1"/>
  <c r="E20" i="1"/>
  <c r="E21" i="1"/>
  <c r="E22" i="1"/>
  <c r="E23" i="1"/>
  <c r="E24" i="1"/>
  <c r="E25" i="1"/>
  <c r="E26" i="1"/>
  <c r="E27" i="1"/>
  <c r="E28" i="1"/>
  <c r="E29" i="1"/>
  <c r="E30" i="1"/>
  <c r="E31" i="1"/>
  <c r="E32" i="1"/>
  <c r="E6" i="1"/>
  <c r="Q6" i="1" s="1"/>
  <c r="N33" i="1"/>
  <c r="K33" i="1"/>
  <c r="H33" i="1"/>
  <c r="F33" i="1"/>
  <c r="Q23" i="1" l="1"/>
  <c r="O33" i="1"/>
  <c r="I33" i="1"/>
  <c r="M33" i="1"/>
  <c r="L33" i="1"/>
  <c r="J33" i="1"/>
  <c r="G33" i="1"/>
  <c r="E33" i="1"/>
  <c r="D33" i="1" l="1"/>
  <c r="Q33" i="1" l="1"/>
</calcChain>
</file>

<file path=xl/sharedStrings.xml><?xml version="1.0" encoding="utf-8"?>
<sst xmlns="http://schemas.openxmlformats.org/spreadsheetml/2006/main" count="53" uniqueCount="45">
  <si>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</si>
  <si>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</si>
  <si>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</si>
  <si>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</si>
  <si>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</si>
  <si>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</si>
  <si>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</si>
  <si>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</si>
  <si>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</si>
  <si>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</si>
  <si>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</si>
  <si>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</si>
  <si>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</si>
  <si>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</si>
  <si>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</si>
  <si>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</si>
  <si>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</si>
  <si>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</si>
  <si>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</si>
  <si>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</si>
  <si>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</si>
  <si>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</si>
  <si>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</si>
  <si>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</si>
  <si>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</si>
  <si>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</si>
  <si>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</si>
  <si>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</si>
  <si>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 з/п</t>
  </si>
  <si>
    <t>НДСЛ Охматдит МОЗ України</t>
  </si>
  <si>
    <t>Національний інститут раку</t>
  </si>
  <si>
    <t>Адміністративно-
територіальні одиниці/ заклад охорони здоров'я</t>
  </si>
  <si>
    <t>Едем АДАМАНОВ</t>
  </si>
  <si>
    <t>к-сть уп.</t>
  </si>
  <si>
    <t>к-сть таблеток</t>
  </si>
  <si>
    <t>к-сть флаконів</t>
  </si>
  <si>
    <r>
      <t xml:space="preserve">АМФОЛІП
</t>
    </r>
    <r>
      <rPr>
        <sz val="12"/>
        <color theme="1"/>
        <rFont val="Times New Roman"/>
        <family val="1"/>
        <charset val="204"/>
      </rPr>
      <t xml:space="preserve">суспензія для розчину для інфузій, 5 мг/мл, по 10 мл у скляному флаконі; по 1 флакону в блістері; по 1 блістеру разом з голкою-фільтром у блістері в картонній коробці
</t>
    </r>
    <r>
      <rPr>
        <b/>
        <sz val="12"/>
        <color theme="1"/>
        <rFont val="Times New Roman"/>
        <family val="1"/>
        <charset val="204"/>
      </rPr>
      <t xml:space="preserve">
(Амфотерицин В-ліпідний комплекс, 50 мг)
Виробник: Бхарат Сірамс енд Вакцинс Лімітед, Індія
Ціна за флакон - 2327,60 грн</t>
    </r>
  </si>
  <si>
    <r>
      <t xml:space="preserve">ІРИНОТЕКАН АМАКСА
</t>
    </r>
    <r>
      <rPr>
        <sz val="12"/>
        <color theme="1"/>
        <rFont val="Times New Roman"/>
        <family val="1"/>
        <charset val="204"/>
      </rPr>
      <t xml:space="preserve">концентрат для розчину для інфузій, 20 мг/мл, по 2 мл у флаконі; по 1 флакону в картонній коробці
</t>
    </r>
    <r>
      <rPr>
        <b/>
        <sz val="12"/>
        <color theme="1"/>
        <rFont val="Times New Roman"/>
        <family val="1"/>
        <charset val="204"/>
      </rPr>
      <t xml:space="preserve">
(Іринотекан, 40 мг)
Виробник: АкВіда ГмбХ, Німеччина;
Ціна за флакон - 482,20 грн</t>
    </r>
  </si>
  <si>
    <r>
      <t xml:space="preserve">ЛАНВІС™
</t>
    </r>
    <r>
      <rPr>
        <sz val="12"/>
        <color theme="1"/>
        <rFont val="Times New Roman"/>
        <family val="1"/>
        <charset val="204"/>
      </rPr>
      <t xml:space="preserve">таблетки по 40 мг, по 25 таблеток у флаконі; по 1 флакону в картонній коробці
</t>
    </r>
    <r>
      <rPr>
        <b/>
        <sz val="12"/>
        <color theme="1"/>
        <rFont val="Times New Roman"/>
        <family val="1"/>
        <charset val="204"/>
      </rPr>
      <t xml:space="preserve">
(Тіогуанін, 40 мг)
Виробник: Екселла ГмбХ і Ко. КГ., Німеччина;
Ціна за таблетку - 201,33 грн</t>
    </r>
  </si>
  <si>
    <t>к-сть пластирів трансдермальних</t>
  </si>
  <si>
    <r>
      <t xml:space="preserve">ДЮРОГЕЗІК®
</t>
    </r>
    <r>
      <rPr>
        <sz val="12"/>
        <color theme="1"/>
        <rFont val="Times New Roman"/>
        <family val="1"/>
        <charset val="204"/>
      </rPr>
      <t xml:space="preserve">пластир трансдермальний, 25 мкг/год; 1 пластир трансдермальний у пакеті; по 5 пакетів у картонній коробці
</t>
    </r>
    <r>
      <rPr>
        <b/>
        <sz val="12"/>
        <color theme="1"/>
        <rFont val="Times New Roman"/>
        <family val="1"/>
        <charset val="204"/>
      </rPr>
      <t xml:space="preserve">
(Фентаніл, 25 мкг/год)
Виробник: Янссен Фармацевтика НВ., Бельгія;
Ціна за пластир трансдермальний - 242,00 грн</t>
    </r>
  </si>
  <si>
    <r>
      <t xml:space="preserve">ДЮРОГЕЗІК®
</t>
    </r>
    <r>
      <rPr>
        <sz val="12"/>
        <color theme="1"/>
        <rFont val="Times New Roman"/>
        <family val="1"/>
        <charset val="204"/>
      </rPr>
      <t xml:space="preserve">пластир трансдермальний, 75 мкг/год; 1 пластир трансдермальний у пакеті; по 5 пакетів у картонній коробці
</t>
    </r>
    <r>
      <rPr>
        <b/>
        <sz val="12"/>
        <color theme="1"/>
        <rFont val="Times New Roman"/>
        <family val="1"/>
        <charset val="204"/>
      </rPr>
      <t xml:space="preserve">
(Фентаніл, 75 мкг/год)
Виробник: Янссен Фармацевтика НВ., Бельгія;
Ціна за пластир трансдермальний - 476,00 грн</t>
    </r>
  </si>
  <si>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2022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Закупівля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</si>
  <si>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Генеральний директор</t>
  </si>
  <si>
    <t>ЗАТВЕРДЖЕНО
наказ державного підприємства
 «Медичні закупівлі України»
від 26 грудня 2022 року №670-Р (у редакції наказу державного підприємства «Медичні закупівлі України» від 16 квітня 2024 року №360-Р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</si>
</sst>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b/>
      <sz val="12"/>
      <color theme="1"/>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1">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medium">
        <color rgb="FF000000"/>
      </left>
      <right/>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style="thin">
        <color rgb="FF000000"/>
      </right>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rgb="FF000000"/>
      </bottom>
      <diagonal/>
    </border>
    <border>
      <left style="thin">
        <color rgb="FF000000"/>
      </left>
      <right style="medium">
        <color indexed="64"/>
      </right>
      <top style="medium">
        <color rgb="FF000000"/>
      </top>
      <bottom/>
      <diagonal/>
    </border>
    <border>
      <left style="thin">
        <color rgb="FF000000"/>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8">
    <xf numFmtId="0" fontId="0" fillId="0" borderId="0" xfId="0"/>
    <xf numFmtId="0" fontId="5" fillId="2" borderId="0" xfId="0" applyFont="1" applyFill="1" applyAlignment="1">
      <alignment vertical="center" wrapText="1"/>
    </xf>
    <xf numFmtId="0" fontId="5" fillId="2" borderId="0" xfId="0" applyFont="1" applyFill="1" applyAlignment="1">
      <alignment horizontal="left" wrapText="1"/>
    </xf>
    <xf numFmtId="4" fontId="9" fillId="2" borderId="0" xfId="0" applyNumberFormat="1" applyFont="1" applyFill="1" applyAlignment="1">
      <alignment horizontal="right" wrapText="1"/>
    </xf>
    <xf numFmtId="0" fontId="1" fillId="2" borderId="0" xfId="0" applyFont="1" applyFill="1" applyAlignment="1">
      <alignment horizontal="center" vertical="center" wrapText="1"/>
    </xf>
    <xf numFmtId="4" fontId="5" fillId="2" borderId="6" xfId="0" applyNumberFormat="1" applyFont="1" applyFill="1" applyBorder="1" applyAlignment="1">
      <alignment horizontal="center" vertical="center"/>
    </xf>
    <xf numFmtId="0" fontId="1" fillId="2" borderId="10" xfId="0" applyFont="1" applyFill="1" applyBorder="1" applyAlignment="1">
      <alignment horizontal="center" vertical="center" wrapText="1"/>
    </xf>
    <xf numFmtId="3" fontId="5" fillId="2" borderId="11" xfId="0" applyNumberFormat="1" applyFont="1" applyFill="1" applyBorder="1" applyAlignment="1">
      <alignment horizontal="center" vertical="center"/>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3" fontId="5" fillId="2" borderId="6" xfId="0" applyNumberFormat="1" applyFont="1" applyFill="1" applyBorder="1" applyAlignment="1">
      <alignment horizontal="center" vertical="center"/>
    </xf>
    <xf numFmtId="0" fontId="9" fillId="2" borderId="0" xfId="0" applyFont="1" applyFill="1" applyAlignment="1">
      <alignment horizontal="left" wrapText="1"/>
    </xf>
    <xf numFmtId="0" fontId="1" fillId="2" borderId="23" xfId="0" applyFont="1" applyFill="1" applyBorder="1" applyAlignment="1">
      <alignment horizontal="center" vertical="center" wrapText="1"/>
    </xf>
    <xf numFmtId="0" fontId="1" fillId="2" borderId="6" xfId="0" applyFont="1" applyFill="1" applyBorder="1" applyAlignment="1">
      <alignment horizontal="center" vertical="center" wrapText="1"/>
    </xf>
    <xf numFmtId="4" fontId="5" fillId="2" borderId="9"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7" xfId="0" applyNumberFormat="1" applyFont="1" applyFill="1" applyBorder="1" applyAlignment="1">
      <alignment horizontal="center" vertical="center" wrapText="1"/>
    </xf>
    <xf numFmtId="1" fontId="6" fillId="3" borderId="6" xfId="0" applyNumberFormat="1" applyFont="1" applyFill="1" applyBorder="1" applyAlignment="1">
      <alignment horizontal="center" vertical="center" wrapText="1"/>
    </xf>
    <xf numFmtId="1" fontId="6" fillId="3" borderId="23" xfId="0" applyNumberFormat="1" applyFont="1" applyFill="1" applyBorder="1" applyAlignment="1">
      <alignment horizontal="center" vertical="center" wrapText="1"/>
    </xf>
    <xf numFmtId="1" fontId="6" fillId="3" borderId="28" xfId="0" applyNumberFormat="1" applyFont="1" applyFill="1" applyBorder="1" applyAlignment="1">
      <alignment horizontal="center" vertical="center" wrapText="1"/>
    </xf>
    <xf numFmtId="0" fontId="1" fillId="3" borderId="9" xfId="0" applyFont="1" applyFill="1" applyBorder="1" applyAlignment="1">
      <alignment horizontal="center" vertical="center"/>
    </xf>
    <xf numFmtId="0" fontId="5" fillId="3" borderId="9" xfId="0" applyFont="1" applyFill="1" applyBorder="1" applyAlignment="1">
      <alignment horizontal="left" vertical="center" wrapText="1"/>
    </xf>
    <xf numFmtId="0" fontId="1" fillId="3" borderId="12" xfId="0" applyFont="1" applyFill="1" applyBorder="1" applyAlignment="1">
      <alignment horizontal="center" vertical="center" wrapText="1"/>
    </xf>
    <xf numFmtId="4" fontId="1" fillId="3" borderId="22" xfId="0" applyNumberFormat="1" applyFont="1" applyFill="1" applyBorder="1" applyAlignment="1">
      <alignment horizontal="center" vertical="center" wrapText="1"/>
    </xf>
    <xf numFmtId="0" fontId="1" fillId="3" borderId="24" xfId="0" applyFont="1" applyFill="1" applyBorder="1" applyAlignment="1">
      <alignment horizontal="center" vertical="center" wrapText="1"/>
    </xf>
    <xf numFmtId="4" fontId="1" fillId="3" borderId="25" xfId="0" applyNumberFormat="1"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4" xfId="0" applyFont="1" applyFill="1" applyBorder="1" applyAlignment="1">
      <alignment horizontal="center" vertical="center"/>
    </xf>
    <xf numFmtId="0" fontId="5" fillId="3" borderId="4" xfId="0" applyFont="1" applyFill="1" applyBorder="1" applyAlignment="1">
      <alignment horizontal="left" vertical="center" wrapText="1"/>
    </xf>
    <xf numFmtId="0" fontId="1" fillId="3" borderId="13"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5" xfId="0" applyFont="1" applyFill="1" applyBorder="1" applyAlignment="1">
      <alignment horizontal="center" vertical="center"/>
    </xf>
    <xf numFmtId="0" fontId="5" fillId="3" borderId="5" xfId="0" applyFont="1" applyFill="1" applyBorder="1" applyAlignment="1">
      <alignment horizontal="left" vertical="center" wrapText="1"/>
    </xf>
    <xf numFmtId="0" fontId="1" fillId="3" borderId="14"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7" fillId="3" borderId="0" xfId="0" applyFont="1" applyFill="1" applyAlignment="1">
      <alignment horizontal="left" vertical="center" wrapText="1"/>
    </xf>
    <xf numFmtId="0" fontId="8" fillId="3" borderId="0" xfId="0" applyFont="1" applyFill="1" applyAlignment="1">
      <alignment horizontal="center" vertical="center"/>
    </xf>
    <xf numFmtId="0" fontId="5" fillId="3" borderId="0" xfId="0" applyFont="1" applyFill="1" applyAlignment="1">
      <alignment vertical="center" wrapText="1"/>
    </xf>
    <xf numFmtId="0" fontId="3"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9" fillId="2" borderId="0" xfId="0" applyFont="1" applyFill="1" applyAlignment="1">
      <alignment horizontal="left" wrapText="1"/>
    </xf>
    <xf numFmtId="0" fontId="5" fillId="3" borderId="2" xfId="0" applyFont="1" applyFill="1" applyBorder="1" applyAlignment="1">
      <alignment horizontal="center" vertical="center" wrapText="1"/>
    </xf>
    <xf numFmtId="0" fontId="4" fillId="3" borderId="8" xfId="0" applyFont="1" applyFill="1" applyBorder="1"/>
    <xf numFmtId="0" fontId="5" fillId="3" borderId="16" xfId="0" applyFont="1" applyFill="1" applyBorder="1" applyAlignment="1">
      <alignment horizontal="center" vertical="center" wrapText="1"/>
    </xf>
    <xf numFmtId="0" fontId="4" fillId="3" borderId="17" xfId="0" applyFont="1" applyFill="1" applyBorder="1"/>
    <xf numFmtId="0" fontId="5" fillId="2" borderId="19" xfId="0" applyFont="1" applyFill="1" applyBorder="1" applyAlignment="1">
      <alignment horizontal="center" vertical="center" wrapText="1"/>
    </xf>
    <xf numFmtId="0" fontId="4" fillId="3" borderId="21" xfId="0" applyFont="1" applyFill="1" applyBorder="1"/>
    <xf numFmtId="0" fontId="7" fillId="3" borderId="3" xfId="0" applyFont="1" applyFill="1" applyBorder="1" applyAlignment="1">
      <alignment horizontal="left" vertical="center" wrapText="1"/>
    </xf>
    <xf numFmtId="0" fontId="4" fillId="3" borderId="15" xfId="0" applyFont="1" applyFill="1" applyBorder="1"/>
    <xf numFmtId="0" fontId="10" fillId="3" borderId="11" xfId="0" applyFont="1" applyFill="1" applyBorder="1" applyAlignment="1">
      <alignment horizontal="center" vertical="center" wrapText="1"/>
    </xf>
    <xf numFmtId="0" fontId="10" fillId="3" borderId="10"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6"/>
  <sheetViews>
    <sheetView tabSelected="1" view="pageBreakPreview" topLeftCell="G2" zoomScale="60" zoomScaleNormal="60" workbookViewId="0">
      <selection activeCell="Q3" sqref="Q3:Q4"/>
    </sheetView>
  </sheetViews>
  <sheetFormatPr defaultColWidth="14.453125" defaultRowHeight="14.5"/>
  <cols>
    <col min="1" max="2" width="5.36328125" style="17" customWidth="1"/>
    <col min="3" max="3" width="40.36328125" style="17" customWidth="1"/>
    <col min="4" max="4" width="30.08984375" style="17" customWidth="1"/>
    <col min="5" max="5" width="29.6328125" style="17" customWidth="1"/>
    <col min="6" max="6" width="32.36328125" style="17" customWidth="1"/>
    <col min="7" max="7" width="32.81640625" style="17" customWidth="1"/>
    <col min="8" max="9" width="17.90625" style="17" customWidth="1"/>
    <col min="10" max="10" width="19.08984375" style="17" customWidth="1"/>
    <col min="11" max="11" width="23.08984375" style="17" customWidth="1"/>
    <col min="12" max="12" width="16.90625" style="17" customWidth="1"/>
    <col min="13" max="13" width="15.90625" style="17" customWidth="1"/>
    <col min="14" max="14" width="23.08984375" style="17" customWidth="1"/>
    <col min="15" max="15" width="16.90625" style="17" customWidth="1"/>
    <col min="16" max="16" width="15.90625" style="17" customWidth="1"/>
    <col min="17" max="17" width="41.54296875" style="17" customWidth="1"/>
    <col min="18" max="16384" width="14.453125" style="17"/>
  </cols>
  <sheetData>
    <row r="1" spans="1:17" ht="148.5" customHeight="1">
      <c r="A1" s="15"/>
      <c r="B1" s="15"/>
      <c r="C1" s="16"/>
      <c r="D1" s="16"/>
      <c r="E1" s="16"/>
      <c r="F1" s="16"/>
      <c r="G1" s="16"/>
      <c r="H1" s="16"/>
      <c r="I1" s="16"/>
      <c r="J1" s="16"/>
      <c r="K1" s="16"/>
      <c r="L1" s="16"/>
      <c r="M1" s="16"/>
      <c r="N1" s="16"/>
      <c r="O1" s="16"/>
      <c r="P1" s="16"/>
      <c r="Q1" s="4" t="s">
        <v>44</v>
      </c>
    </row>
    <row r="2" spans="1:17" ht="104.4" customHeight="1" thickBot="1">
      <c r="A2" s="18"/>
      <c r="B2" s="45" t="s">
        <v>42</v>
      </c>
      <c r="C2" s="45"/>
      <c r="D2" s="46"/>
      <c r="E2" s="46"/>
      <c r="F2" s="46"/>
      <c r="G2" s="46"/>
      <c r="H2" s="46"/>
      <c r="I2" s="46"/>
      <c r="J2" s="46"/>
      <c r="K2" s="46"/>
      <c r="L2" s="46"/>
      <c r="M2" s="46"/>
      <c r="N2" s="46"/>
      <c r="O2" s="46"/>
      <c r="P2" s="46"/>
      <c r="Q2" s="46"/>
    </row>
    <row r="3" spans="1:17" ht="226.25" customHeight="1" thickBot="1">
      <c r="A3" s="19"/>
      <c r="B3" s="48" t="s">
        <v>28</v>
      </c>
      <c r="C3" s="50" t="s">
        <v>31</v>
      </c>
      <c r="D3" s="56" t="s">
        <v>36</v>
      </c>
      <c r="E3" s="57"/>
      <c r="F3" s="56" t="s">
        <v>37</v>
      </c>
      <c r="G3" s="57"/>
      <c r="H3" s="56" t="s">
        <v>38</v>
      </c>
      <c r="I3" s="56"/>
      <c r="J3" s="57"/>
      <c r="K3" s="56" t="s">
        <v>40</v>
      </c>
      <c r="L3" s="56"/>
      <c r="M3" s="57"/>
      <c r="N3" s="56" t="s">
        <v>41</v>
      </c>
      <c r="O3" s="56"/>
      <c r="P3" s="57"/>
      <c r="Q3" s="52" t="s">
        <v>0</v>
      </c>
    </row>
    <row r="4" spans="1:17" ht="76.25" customHeight="1" thickBot="1">
      <c r="A4" s="19"/>
      <c r="B4" s="49"/>
      <c r="C4" s="51"/>
      <c r="D4" s="6" t="s">
        <v>35</v>
      </c>
      <c r="E4" s="9" t="s">
        <v>27</v>
      </c>
      <c r="F4" s="6" t="s">
        <v>35</v>
      </c>
      <c r="G4" s="9" t="s">
        <v>27</v>
      </c>
      <c r="H4" s="6" t="s">
        <v>34</v>
      </c>
      <c r="I4" s="8" t="s">
        <v>33</v>
      </c>
      <c r="J4" s="12" t="s">
        <v>27</v>
      </c>
      <c r="K4" s="13" t="s">
        <v>39</v>
      </c>
      <c r="L4" s="8" t="s">
        <v>33</v>
      </c>
      <c r="M4" s="9" t="s">
        <v>27</v>
      </c>
      <c r="N4" s="13" t="s">
        <v>39</v>
      </c>
      <c r="O4" s="8" t="s">
        <v>33</v>
      </c>
      <c r="P4" s="9" t="s">
        <v>27</v>
      </c>
      <c r="Q4" s="53"/>
    </row>
    <row r="5" spans="1:17" ht="12" customHeight="1" thickBot="1">
      <c r="A5" s="20"/>
      <c r="B5" s="21">
        <v>1</v>
      </c>
      <c r="C5" s="22">
        <v>2</v>
      </c>
      <c r="D5" s="20">
        <v>3</v>
      </c>
      <c r="E5" s="21">
        <v>4</v>
      </c>
      <c r="F5" s="23">
        <v>5</v>
      </c>
      <c r="G5" s="22">
        <v>6</v>
      </c>
      <c r="H5" s="20">
        <v>7</v>
      </c>
      <c r="I5" s="22">
        <v>8</v>
      </c>
      <c r="J5" s="21">
        <v>9</v>
      </c>
      <c r="K5" s="24">
        <v>10</v>
      </c>
      <c r="L5" s="22">
        <v>11</v>
      </c>
      <c r="M5" s="22">
        <v>12</v>
      </c>
      <c r="N5" s="24">
        <v>13</v>
      </c>
      <c r="O5" s="22">
        <v>14</v>
      </c>
      <c r="P5" s="22">
        <v>15</v>
      </c>
      <c r="Q5" s="22">
        <v>16</v>
      </c>
    </row>
    <row r="6" spans="1:17" ht="18" customHeight="1">
      <c r="A6" s="15"/>
      <c r="B6" s="25">
        <v>1</v>
      </c>
      <c r="C6" s="26" t="s">
        <v>1</v>
      </c>
      <c r="D6" s="27">
        <v>285</v>
      </c>
      <c r="E6" s="28">
        <f>D6*2327.6</f>
        <v>663366</v>
      </c>
      <c r="F6" s="29">
        <v>127</v>
      </c>
      <c r="G6" s="30">
        <f>F6*482.2</f>
        <v>61239.4</v>
      </c>
      <c r="H6" s="27">
        <v>150</v>
      </c>
      <c r="I6" s="31">
        <f>H6/25</f>
        <v>6</v>
      </c>
      <c r="J6" s="28">
        <f>H6*201.33</f>
        <v>30199.500000000004</v>
      </c>
      <c r="K6" s="29">
        <v>0</v>
      </c>
      <c r="L6" s="31">
        <f>K6/5</f>
        <v>0</v>
      </c>
      <c r="M6" s="30">
        <f>K6*242</f>
        <v>0</v>
      </c>
      <c r="N6" s="29">
        <v>5</v>
      </c>
      <c r="O6" s="31">
        <f>N6/5</f>
        <v>1</v>
      </c>
      <c r="P6" s="30">
        <f>N6*476</f>
        <v>2380</v>
      </c>
      <c r="Q6" s="14">
        <f>E6+G6+J6+M6+P6</f>
        <v>757184.9</v>
      </c>
    </row>
    <row r="7" spans="1:17" ht="18" customHeight="1">
      <c r="A7" s="15"/>
      <c r="B7" s="32">
        <v>2</v>
      </c>
      <c r="C7" s="33" t="s">
        <v>2</v>
      </c>
      <c r="D7" s="34">
        <v>155</v>
      </c>
      <c r="E7" s="28">
        <f t="shared" ref="E7:E32" si="0">D7*2327.6</f>
        <v>360778</v>
      </c>
      <c r="F7" s="35">
        <v>17</v>
      </c>
      <c r="G7" s="30">
        <f t="shared" ref="G7:G32" si="1">F7*482.2</f>
        <v>8197.4</v>
      </c>
      <c r="H7" s="34">
        <v>275</v>
      </c>
      <c r="I7" s="36">
        <f t="shared" ref="I7:I32" si="2">H7/25</f>
        <v>11</v>
      </c>
      <c r="J7" s="28">
        <f t="shared" ref="J7:J32" si="3">H7*201.33</f>
        <v>55365.75</v>
      </c>
      <c r="K7" s="35">
        <v>5</v>
      </c>
      <c r="L7" s="31">
        <f t="shared" ref="L7:L32" si="4">K7/5</f>
        <v>1</v>
      </c>
      <c r="M7" s="30">
        <f t="shared" ref="M7:M32" si="5">K7*242</f>
        <v>1210</v>
      </c>
      <c r="N7" s="35">
        <v>0</v>
      </c>
      <c r="O7" s="31">
        <f t="shared" ref="O7:O32" si="6">N7/5</f>
        <v>0</v>
      </c>
      <c r="P7" s="30">
        <f t="shared" ref="P7:P32" si="7">N7*476</f>
        <v>0</v>
      </c>
      <c r="Q7" s="14">
        <f t="shared" ref="Q7:Q32" si="8">E7+G7+J7+M7+P7</f>
        <v>425551.15</v>
      </c>
    </row>
    <row r="8" spans="1:17" ht="18" customHeight="1">
      <c r="A8" s="15"/>
      <c r="B8" s="32">
        <v>3</v>
      </c>
      <c r="C8" s="33" t="s">
        <v>3</v>
      </c>
      <c r="D8" s="34">
        <v>482</v>
      </c>
      <c r="E8" s="28">
        <f t="shared" si="0"/>
        <v>1121903.2</v>
      </c>
      <c r="F8" s="35">
        <f>17+8</f>
        <v>25</v>
      </c>
      <c r="G8" s="30">
        <f t="shared" si="1"/>
        <v>12055</v>
      </c>
      <c r="H8" s="34">
        <v>825</v>
      </c>
      <c r="I8" s="36">
        <f t="shared" si="2"/>
        <v>33</v>
      </c>
      <c r="J8" s="28">
        <f t="shared" si="3"/>
        <v>166097.25</v>
      </c>
      <c r="K8" s="35">
        <v>10</v>
      </c>
      <c r="L8" s="31">
        <f t="shared" si="4"/>
        <v>2</v>
      </c>
      <c r="M8" s="30">
        <f t="shared" si="5"/>
        <v>2420</v>
      </c>
      <c r="N8" s="35">
        <v>5</v>
      </c>
      <c r="O8" s="31">
        <f t="shared" si="6"/>
        <v>1</v>
      </c>
      <c r="P8" s="30">
        <f t="shared" si="7"/>
        <v>2380</v>
      </c>
      <c r="Q8" s="14">
        <f t="shared" si="8"/>
        <v>1304855.45</v>
      </c>
    </row>
    <row r="9" spans="1:17" ht="18" customHeight="1">
      <c r="A9" s="15"/>
      <c r="B9" s="32">
        <v>4</v>
      </c>
      <c r="C9" s="33" t="s">
        <v>4</v>
      </c>
      <c r="D9" s="34">
        <v>0</v>
      </c>
      <c r="E9" s="28">
        <f t="shared" si="0"/>
        <v>0</v>
      </c>
      <c r="F9" s="35">
        <v>0</v>
      </c>
      <c r="G9" s="30">
        <f t="shared" si="1"/>
        <v>0</v>
      </c>
      <c r="H9" s="34">
        <v>0</v>
      </c>
      <c r="I9" s="36">
        <f t="shared" si="2"/>
        <v>0</v>
      </c>
      <c r="J9" s="28">
        <f t="shared" si="3"/>
        <v>0</v>
      </c>
      <c r="K9" s="35">
        <v>0</v>
      </c>
      <c r="L9" s="31">
        <f t="shared" si="4"/>
        <v>0</v>
      </c>
      <c r="M9" s="30">
        <f t="shared" si="5"/>
        <v>0</v>
      </c>
      <c r="N9" s="35">
        <v>0</v>
      </c>
      <c r="O9" s="31">
        <f t="shared" si="6"/>
        <v>0</v>
      </c>
      <c r="P9" s="30">
        <f t="shared" si="7"/>
        <v>0</v>
      </c>
      <c r="Q9" s="14">
        <f t="shared" si="8"/>
        <v>0</v>
      </c>
    </row>
    <row r="10" spans="1:17" ht="18" customHeight="1">
      <c r="A10" s="15"/>
      <c r="B10" s="32">
        <v>5</v>
      </c>
      <c r="C10" s="33" t="s">
        <v>5</v>
      </c>
      <c r="D10" s="34">
        <v>4</v>
      </c>
      <c r="E10" s="28">
        <f t="shared" si="0"/>
        <v>9310.4</v>
      </c>
      <c r="F10" s="35">
        <v>4</v>
      </c>
      <c r="G10" s="30">
        <f t="shared" si="1"/>
        <v>1928.8</v>
      </c>
      <c r="H10" s="34">
        <v>300</v>
      </c>
      <c r="I10" s="36">
        <f t="shared" si="2"/>
        <v>12</v>
      </c>
      <c r="J10" s="28">
        <f t="shared" si="3"/>
        <v>60399.000000000007</v>
      </c>
      <c r="K10" s="35">
        <v>0</v>
      </c>
      <c r="L10" s="31">
        <f t="shared" si="4"/>
        <v>0</v>
      </c>
      <c r="M10" s="30">
        <f t="shared" si="5"/>
        <v>0</v>
      </c>
      <c r="N10" s="35">
        <v>0</v>
      </c>
      <c r="O10" s="31">
        <f t="shared" si="6"/>
        <v>0</v>
      </c>
      <c r="P10" s="30">
        <f t="shared" si="7"/>
        <v>0</v>
      </c>
      <c r="Q10" s="14">
        <f t="shared" si="8"/>
        <v>71638.200000000012</v>
      </c>
    </row>
    <row r="11" spans="1:17" ht="18" customHeight="1">
      <c r="A11" s="15"/>
      <c r="B11" s="32">
        <v>6</v>
      </c>
      <c r="C11" s="33" t="s">
        <v>6</v>
      </c>
      <c r="D11" s="34">
        <v>2</v>
      </c>
      <c r="E11" s="28">
        <f t="shared" si="0"/>
        <v>4655.2</v>
      </c>
      <c r="F11" s="35">
        <v>0</v>
      </c>
      <c r="G11" s="30">
        <f t="shared" si="1"/>
        <v>0</v>
      </c>
      <c r="H11" s="34">
        <v>0</v>
      </c>
      <c r="I11" s="36">
        <f t="shared" si="2"/>
        <v>0</v>
      </c>
      <c r="J11" s="28">
        <f t="shared" si="3"/>
        <v>0</v>
      </c>
      <c r="K11" s="35">
        <v>0</v>
      </c>
      <c r="L11" s="31">
        <f t="shared" si="4"/>
        <v>0</v>
      </c>
      <c r="M11" s="30">
        <f t="shared" si="5"/>
        <v>0</v>
      </c>
      <c r="N11" s="35">
        <v>0</v>
      </c>
      <c r="O11" s="31">
        <f t="shared" si="6"/>
        <v>0</v>
      </c>
      <c r="P11" s="30">
        <f t="shared" si="7"/>
        <v>0</v>
      </c>
      <c r="Q11" s="14">
        <f t="shared" si="8"/>
        <v>4655.2</v>
      </c>
    </row>
    <row r="12" spans="1:17" ht="18" customHeight="1">
      <c r="A12" s="15"/>
      <c r="B12" s="32">
        <v>7</v>
      </c>
      <c r="C12" s="33" t="s">
        <v>7</v>
      </c>
      <c r="D12" s="34">
        <v>7</v>
      </c>
      <c r="E12" s="28">
        <f t="shared" si="0"/>
        <v>16293.199999999999</v>
      </c>
      <c r="F12" s="35">
        <f>42+20</f>
        <v>62</v>
      </c>
      <c r="G12" s="30">
        <f t="shared" si="1"/>
        <v>29896.399999999998</v>
      </c>
      <c r="H12" s="34">
        <v>0</v>
      </c>
      <c r="I12" s="36">
        <f t="shared" si="2"/>
        <v>0</v>
      </c>
      <c r="J12" s="28">
        <f t="shared" si="3"/>
        <v>0</v>
      </c>
      <c r="K12" s="35">
        <v>5</v>
      </c>
      <c r="L12" s="31">
        <f t="shared" si="4"/>
        <v>1</v>
      </c>
      <c r="M12" s="30">
        <f t="shared" si="5"/>
        <v>1210</v>
      </c>
      <c r="N12" s="35">
        <v>5</v>
      </c>
      <c r="O12" s="31">
        <f t="shared" si="6"/>
        <v>1</v>
      </c>
      <c r="P12" s="30">
        <f t="shared" si="7"/>
        <v>2380</v>
      </c>
      <c r="Q12" s="14">
        <f t="shared" si="8"/>
        <v>49779.6</v>
      </c>
    </row>
    <row r="13" spans="1:17" ht="18" customHeight="1">
      <c r="A13" s="15"/>
      <c r="B13" s="32">
        <v>8</v>
      </c>
      <c r="C13" s="33" t="s">
        <v>8</v>
      </c>
      <c r="D13" s="34">
        <v>80</v>
      </c>
      <c r="E13" s="28">
        <f t="shared" si="0"/>
        <v>186208</v>
      </c>
      <c r="F13" s="35">
        <v>127</v>
      </c>
      <c r="G13" s="30">
        <f t="shared" si="1"/>
        <v>61239.4</v>
      </c>
      <c r="H13" s="34">
        <v>75</v>
      </c>
      <c r="I13" s="36">
        <f t="shared" si="2"/>
        <v>3</v>
      </c>
      <c r="J13" s="28">
        <f t="shared" si="3"/>
        <v>15099.750000000002</v>
      </c>
      <c r="K13" s="35">
        <v>0</v>
      </c>
      <c r="L13" s="31">
        <f t="shared" si="4"/>
        <v>0</v>
      </c>
      <c r="M13" s="30">
        <f t="shared" si="5"/>
        <v>0</v>
      </c>
      <c r="N13" s="35">
        <v>0</v>
      </c>
      <c r="O13" s="31">
        <f t="shared" si="6"/>
        <v>0</v>
      </c>
      <c r="P13" s="30">
        <f t="shared" si="7"/>
        <v>0</v>
      </c>
      <c r="Q13" s="14">
        <f t="shared" si="8"/>
        <v>262547.15000000002</v>
      </c>
    </row>
    <row r="14" spans="1:17" ht="18" customHeight="1">
      <c r="A14" s="15"/>
      <c r="B14" s="32">
        <v>9</v>
      </c>
      <c r="C14" s="33" t="s">
        <v>9</v>
      </c>
      <c r="D14" s="34">
        <v>778</v>
      </c>
      <c r="E14" s="28">
        <f t="shared" si="0"/>
        <v>1810872.7999999998</v>
      </c>
      <c r="F14" s="35">
        <v>0</v>
      </c>
      <c r="G14" s="30">
        <f t="shared" si="1"/>
        <v>0</v>
      </c>
      <c r="H14" s="34">
        <v>600</v>
      </c>
      <c r="I14" s="36">
        <f t="shared" si="2"/>
        <v>24</v>
      </c>
      <c r="J14" s="28">
        <f t="shared" si="3"/>
        <v>120798.00000000001</v>
      </c>
      <c r="K14" s="35">
        <v>20</v>
      </c>
      <c r="L14" s="31">
        <f t="shared" si="4"/>
        <v>4</v>
      </c>
      <c r="M14" s="30">
        <f t="shared" si="5"/>
        <v>4840</v>
      </c>
      <c r="N14" s="35">
        <v>25</v>
      </c>
      <c r="O14" s="31">
        <f t="shared" si="6"/>
        <v>5</v>
      </c>
      <c r="P14" s="30">
        <f t="shared" si="7"/>
        <v>11900</v>
      </c>
      <c r="Q14" s="14">
        <f t="shared" si="8"/>
        <v>1948410.7999999998</v>
      </c>
    </row>
    <row r="15" spans="1:17" ht="18" customHeight="1">
      <c r="A15" s="15"/>
      <c r="B15" s="32">
        <v>10</v>
      </c>
      <c r="C15" s="33" t="s">
        <v>10</v>
      </c>
      <c r="D15" s="34">
        <v>122</v>
      </c>
      <c r="E15" s="28">
        <f t="shared" si="0"/>
        <v>283967.2</v>
      </c>
      <c r="F15" s="35">
        <v>8</v>
      </c>
      <c r="G15" s="30">
        <f t="shared" si="1"/>
        <v>3857.6</v>
      </c>
      <c r="H15" s="34">
        <v>375</v>
      </c>
      <c r="I15" s="36">
        <f t="shared" si="2"/>
        <v>15</v>
      </c>
      <c r="J15" s="28">
        <f t="shared" si="3"/>
        <v>75498.75</v>
      </c>
      <c r="K15" s="35">
        <v>5</v>
      </c>
      <c r="L15" s="31">
        <f t="shared" si="4"/>
        <v>1</v>
      </c>
      <c r="M15" s="30">
        <f t="shared" si="5"/>
        <v>1210</v>
      </c>
      <c r="N15" s="35">
        <v>0</v>
      </c>
      <c r="O15" s="31">
        <f t="shared" si="6"/>
        <v>0</v>
      </c>
      <c r="P15" s="30">
        <f t="shared" si="7"/>
        <v>0</v>
      </c>
      <c r="Q15" s="14">
        <f t="shared" si="8"/>
        <v>364533.55</v>
      </c>
    </row>
    <row r="16" spans="1:17" ht="18" customHeight="1">
      <c r="A16" s="15"/>
      <c r="B16" s="32">
        <v>11</v>
      </c>
      <c r="C16" s="33" t="s">
        <v>11</v>
      </c>
      <c r="D16" s="34">
        <v>0</v>
      </c>
      <c r="E16" s="28">
        <f t="shared" si="0"/>
        <v>0</v>
      </c>
      <c r="F16" s="35">
        <v>0</v>
      </c>
      <c r="G16" s="30">
        <f t="shared" si="1"/>
        <v>0</v>
      </c>
      <c r="H16" s="34">
        <v>0</v>
      </c>
      <c r="I16" s="36">
        <f t="shared" si="2"/>
        <v>0</v>
      </c>
      <c r="J16" s="28">
        <f t="shared" si="3"/>
        <v>0</v>
      </c>
      <c r="K16" s="35">
        <v>0</v>
      </c>
      <c r="L16" s="31">
        <f t="shared" si="4"/>
        <v>0</v>
      </c>
      <c r="M16" s="30">
        <f t="shared" si="5"/>
        <v>0</v>
      </c>
      <c r="N16" s="35">
        <v>0</v>
      </c>
      <c r="O16" s="31">
        <f t="shared" si="6"/>
        <v>0</v>
      </c>
      <c r="P16" s="30">
        <f t="shared" si="7"/>
        <v>0</v>
      </c>
      <c r="Q16" s="14">
        <f t="shared" si="8"/>
        <v>0</v>
      </c>
    </row>
    <row r="17" spans="1:17" ht="18" customHeight="1">
      <c r="A17" s="15"/>
      <c r="B17" s="32">
        <v>12</v>
      </c>
      <c r="C17" s="33" t="s">
        <v>12</v>
      </c>
      <c r="D17" s="34">
        <v>4</v>
      </c>
      <c r="E17" s="28">
        <f t="shared" si="0"/>
        <v>9310.4</v>
      </c>
      <c r="F17" s="35">
        <v>24</v>
      </c>
      <c r="G17" s="30">
        <f t="shared" si="1"/>
        <v>11572.8</v>
      </c>
      <c r="H17" s="34">
        <v>1875</v>
      </c>
      <c r="I17" s="36">
        <f t="shared" si="2"/>
        <v>75</v>
      </c>
      <c r="J17" s="28">
        <f t="shared" si="3"/>
        <v>377493.75</v>
      </c>
      <c r="K17" s="35">
        <v>0</v>
      </c>
      <c r="L17" s="31">
        <f t="shared" si="4"/>
        <v>0</v>
      </c>
      <c r="M17" s="30">
        <f t="shared" si="5"/>
        <v>0</v>
      </c>
      <c r="N17" s="35">
        <v>10</v>
      </c>
      <c r="O17" s="31">
        <f t="shared" si="6"/>
        <v>2</v>
      </c>
      <c r="P17" s="30">
        <f t="shared" si="7"/>
        <v>4760</v>
      </c>
      <c r="Q17" s="14">
        <f t="shared" si="8"/>
        <v>403136.95</v>
      </c>
    </row>
    <row r="18" spans="1:17" ht="18" customHeight="1">
      <c r="A18" s="15"/>
      <c r="B18" s="32">
        <v>13</v>
      </c>
      <c r="C18" s="33" t="s">
        <v>13</v>
      </c>
      <c r="D18" s="34">
        <v>0</v>
      </c>
      <c r="E18" s="28">
        <f t="shared" si="0"/>
        <v>0</v>
      </c>
      <c r="F18" s="35">
        <v>101</v>
      </c>
      <c r="G18" s="30">
        <f t="shared" si="1"/>
        <v>48702.2</v>
      </c>
      <c r="H18" s="34">
        <v>450</v>
      </c>
      <c r="I18" s="36">
        <f t="shared" si="2"/>
        <v>18</v>
      </c>
      <c r="J18" s="28">
        <f t="shared" si="3"/>
        <v>90598.5</v>
      </c>
      <c r="K18" s="35">
        <v>125</v>
      </c>
      <c r="L18" s="31">
        <f t="shared" si="4"/>
        <v>25</v>
      </c>
      <c r="M18" s="30">
        <f t="shared" si="5"/>
        <v>30250</v>
      </c>
      <c r="N18" s="35">
        <v>15</v>
      </c>
      <c r="O18" s="31">
        <f t="shared" si="6"/>
        <v>3</v>
      </c>
      <c r="P18" s="30">
        <f t="shared" si="7"/>
        <v>7140</v>
      </c>
      <c r="Q18" s="14">
        <f t="shared" si="8"/>
        <v>176690.7</v>
      </c>
    </row>
    <row r="19" spans="1:17" ht="18" customHeight="1">
      <c r="A19" s="15"/>
      <c r="B19" s="32">
        <v>14</v>
      </c>
      <c r="C19" s="33" t="s">
        <v>14</v>
      </c>
      <c r="D19" s="34">
        <v>362</v>
      </c>
      <c r="E19" s="28">
        <f t="shared" si="0"/>
        <v>842591.2</v>
      </c>
      <c r="F19" s="35">
        <v>21</v>
      </c>
      <c r="G19" s="30">
        <f t="shared" si="1"/>
        <v>10126.199999999999</v>
      </c>
      <c r="H19" s="34">
        <v>525</v>
      </c>
      <c r="I19" s="36">
        <f t="shared" si="2"/>
        <v>21</v>
      </c>
      <c r="J19" s="28">
        <f t="shared" si="3"/>
        <v>105698.25</v>
      </c>
      <c r="K19" s="35">
        <v>5</v>
      </c>
      <c r="L19" s="31">
        <f t="shared" si="4"/>
        <v>1</v>
      </c>
      <c r="M19" s="30">
        <f t="shared" si="5"/>
        <v>1210</v>
      </c>
      <c r="N19" s="35">
        <v>5</v>
      </c>
      <c r="O19" s="31">
        <f t="shared" si="6"/>
        <v>1</v>
      </c>
      <c r="P19" s="30">
        <f t="shared" si="7"/>
        <v>2380</v>
      </c>
      <c r="Q19" s="14">
        <f t="shared" si="8"/>
        <v>962005.64999999991</v>
      </c>
    </row>
    <row r="20" spans="1:17" ht="18" customHeight="1">
      <c r="A20" s="15"/>
      <c r="B20" s="32">
        <v>15</v>
      </c>
      <c r="C20" s="33" t="s">
        <v>15</v>
      </c>
      <c r="D20" s="34">
        <v>16</v>
      </c>
      <c r="E20" s="28">
        <f t="shared" si="0"/>
        <v>37241.599999999999</v>
      </c>
      <c r="F20" s="35">
        <v>0</v>
      </c>
      <c r="G20" s="30">
        <f t="shared" si="1"/>
        <v>0</v>
      </c>
      <c r="H20" s="34">
        <v>0</v>
      </c>
      <c r="I20" s="36">
        <f t="shared" si="2"/>
        <v>0</v>
      </c>
      <c r="J20" s="28">
        <f t="shared" si="3"/>
        <v>0</v>
      </c>
      <c r="K20" s="35">
        <v>0</v>
      </c>
      <c r="L20" s="31">
        <f t="shared" si="4"/>
        <v>0</v>
      </c>
      <c r="M20" s="30">
        <f t="shared" si="5"/>
        <v>0</v>
      </c>
      <c r="N20" s="35">
        <v>0</v>
      </c>
      <c r="O20" s="31">
        <f t="shared" si="6"/>
        <v>0</v>
      </c>
      <c r="P20" s="30">
        <f t="shared" si="7"/>
        <v>0</v>
      </c>
      <c r="Q20" s="14">
        <f t="shared" si="8"/>
        <v>37241.599999999999</v>
      </c>
    </row>
    <row r="21" spans="1:17" ht="19" customHeight="1">
      <c r="A21" s="15"/>
      <c r="B21" s="32">
        <v>16</v>
      </c>
      <c r="C21" s="33" t="s">
        <v>16</v>
      </c>
      <c r="D21" s="34">
        <v>4</v>
      </c>
      <c r="E21" s="28">
        <f t="shared" si="0"/>
        <v>9310.4</v>
      </c>
      <c r="F21" s="35">
        <f>0+4</f>
        <v>4</v>
      </c>
      <c r="G21" s="30">
        <f t="shared" si="1"/>
        <v>1928.8</v>
      </c>
      <c r="H21" s="34">
        <v>0</v>
      </c>
      <c r="I21" s="36">
        <f t="shared" si="2"/>
        <v>0</v>
      </c>
      <c r="J21" s="28">
        <f t="shared" si="3"/>
        <v>0</v>
      </c>
      <c r="K21" s="35">
        <v>0</v>
      </c>
      <c r="L21" s="31">
        <f t="shared" si="4"/>
        <v>0</v>
      </c>
      <c r="M21" s="30">
        <f t="shared" si="5"/>
        <v>0</v>
      </c>
      <c r="N21" s="35">
        <v>0</v>
      </c>
      <c r="O21" s="31">
        <f t="shared" si="6"/>
        <v>0</v>
      </c>
      <c r="P21" s="30">
        <f t="shared" si="7"/>
        <v>0</v>
      </c>
      <c r="Q21" s="14">
        <f t="shared" si="8"/>
        <v>11239.199999999999</v>
      </c>
    </row>
    <row r="22" spans="1:17" ht="18" customHeight="1">
      <c r="A22" s="15"/>
      <c r="B22" s="32">
        <v>17</v>
      </c>
      <c r="C22" s="33" t="s">
        <v>17</v>
      </c>
      <c r="D22" s="34">
        <v>53</v>
      </c>
      <c r="E22" s="28">
        <f t="shared" si="0"/>
        <v>123362.79999999999</v>
      </c>
      <c r="F22" s="35">
        <f>0+4</f>
        <v>4</v>
      </c>
      <c r="G22" s="30">
        <f t="shared" si="1"/>
        <v>1928.8</v>
      </c>
      <c r="H22" s="34">
        <v>0</v>
      </c>
      <c r="I22" s="36">
        <f t="shared" si="2"/>
        <v>0</v>
      </c>
      <c r="J22" s="28">
        <f t="shared" si="3"/>
        <v>0</v>
      </c>
      <c r="K22" s="35">
        <v>5</v>
      </c>
      <c r="L22" s="31">
        <f t="shared" si="4"/>
        <v>1</v>
      </c>
      <c r="M22" s="30">
        <f t="shared" si="5"/>
        <v>1210</v>
      </c>
      <c r="N22" s="35">
        <v>0</v>
      </c>
      <c r="O22" s="31">
        <f t="shared" si="6"/>
        <v>0</v>
      </c>
      <c r="P22" s="30">
        <f t="shared" si="7"/>
        <v>0</v>
      </c>
      <c r="Q22" s="14">
        <f t="shared" si="8"/>
        <v>126501.59999999999</v>
      </c>
    </row>
    <row r="23" spans="1:17" ht="18" customHeight="1">
      <c r="A23" s="15"/>
      <c r="B23" s="32">
        <v>18</v>
      </c>
      <c r="C23" s="33" t="s">
        <v>18</v>
      </c>
      <c r="D23" s="34">
        <v>38</v>
      </c>
      <c r="E23" s="28">
        <f t="shared" si="0"/>
        <v>88448.8</v>
      </c>
      <c r="F23" s="35">
        <f>7-7</f>
        <v>0</v>
      </c>
      <c r="G23" s="30">
        <f t="shared" si="1"/>
        <v>0</v>
      </c>
      <c r="H23" s="34">
        <f>525-250</f>
        <v>275</v>
      </c>
      <c r="I23" s="36">
        <f t="shared" si="2"/>
        <v>11</v>
      </c>
      <c r="J23" s="28">
        <f t="shared" si="3"/>
        <v>55365.75</v>
      </c>
      <c r="K23" s="35">
        <v>0</v>
      </c>
      <c r="L23" s="31">
        <f t="shared" si="4"/>
        <v>0</v>
      </c>
      <c r="M23" s="30">
        <f t="shared" si="5"/>
        <v>0</v>
      </c>
      <c r="N23" s="35">
        <v>0</v>
      </c>
      <c r="O23" s="31">
        <f t="shared" si="6"/>
        <v>0</v>
      </c>
      <c r="P23" s="30">
        <f t="shared" si="7"/>
        <v>0</v>
      </c>
      <c r="Q23" s="14">
        <f t="shared" si="8"/>
        <v>143814.54999999999</v>
      </c>
    </row>
    <row r="24" spans="1:17" ht="18" customHeight="1">
      <c r="A24" s="15"/>
      <c r="B24" s="32">
        <v>19</v>
      </c>
      <c r="C24" s="33" t="s">
        <v>19</v>
      </c>
      <c r="D24" s="34">
        <v>15</v>
      </c>
      <c r="E24" s="28">
        <f t="shared" si="0"/>
        <v>34914</v>
      </c>
      <c r="F24" s="35">
        <v>0</v>
      </c>
      <c r="G24" s="30">
        <f t="shared" si="1"/>
        <v>0</v>
      </c>
      <c r="H24" s="34">
        <v>1875</v>
      </c>
      <c r="I24" s="36">
        <f t="shared" si="2"/>
        <v>75</v>
      </c>
      <c r="J24" s="28">
        <f t="shared" si="3"/>
        <v>377493.75</v>
      </c>
      <c r="K24" s="35">
        <v>0</v>
      </c>
      <c r="L24" s="31">
        <f t="shared" si="4"/>
        <v>0</v>
      </c>
      <c r="M24" s="30">
        <f t="shared" si="5"/>
        <v>0</v>
      </c>
      <c r="N24" s="35">
        <v>0</v>
      </c>
      <c r="O24" s="31">
        <f t="shared" si="6"/>
        <v>0</v>
      </c>
      <c r="P24" s="30">
        <f t="shared" si="7"/>
        <v>0</v>
      </c>
      <c r="Q24" s="14">
        <f t="shared" si="8"/>
        <v>412407.75</v>
      </c>
    </row>
    <row r="25" spans="1:17" ht="18" customHeight="1">
      <c r="A25" s="15"/>
      <c r="B25" s="32">
        <v>20</v>
      </c>
      <c r="C25" s="33" t="s">
        <v>20</v>
      </c>
      <c r="D25" s="34">
        <v>0</v>
      </c>
      <c r="E25" s="28">
        <f t="shared" si="0"/>
        <v>0</v>
      </c>
      <c r="F25" s="35">
        <f>42-42</f>
        <v>0</v>
      </c>
      <c r="G25" s="30">
        <f t="shared" si="1"/>
        <v>0</v>
      </c>
      <c r="H25" s="34">
        <v>1125</v>
      </c>
      <c r="I25" s="36">
        <f t="shared" si="2"/>
        <v>45</v>
      </c>
      <c r="J25" s="28">
        <f t="shared" si="3"/>
        <v>226496.25</v>
      </c>
      <c r="K25" s="35">
        <v>0</v>
      </c>
      <c r="L25" s="31">
        <f t="shared" si="4"/>
        <v>0</v>
      </c>
      <c r="M25" s="30">
        <f t="shared" si="5"/>
        <v>0</v>
      </c>
      <c r="N25" s="35">
        <v>0</v>
      </c>
      <c r="O25" s="31">
        <f t="shared" si="6"/>
        <v>0</v>
      </c>
      <c r="P25" s="30">
        <f t="shared" si="7"/>
        <v>0</v>
      </c>
      <c r="Q25" s="14">
        <f t="shared" si="8"/>
        <v>226496.25</v>
      </c>
    </row>
    <row r="26" spans="1:17" ht="18" customHeight="1">
      <c r="A26" s="15"/>
      <c r="B26" s="32">
        <v>21</v>
      </c>
      <c r="C26" s="33" t="s">
        <v>21</v>
      </c>
      <c r="D26" s="34">
        <v>7</v>
      </c>
      <c r="E26" s="28">
        <f t="shared" si="0"/>
        <v>16293.199999999999</v>
      </c>
      <c r="F26" s="35">
        <v>16</v>
      </c>
      <c r="G26" s="30">
        <f t="shared" si="1"/>
        <v>7715.2</v>
      </c>
      <c r="H26" s="34">
        <v>225</v>
      </c>
      <c r="I26" s="36">
        <f t="shared" si="2"/>
        <v>9</v>
      </c>
      <c r="J26" s="28">
        <f t="shared" si="3"/>
        <v>45299.25</v>
      </c>
      <c r="K26" s="35">
        <v>0</v>
      </c>
      <c r="L26" s="31">
        <f t="shared" si="4"/>
        <v>0</v>
      </c>
      <c r="M26" s="30">
        <f t="shared" si="5"/>
        <v>0</v>
      </c>
      <c r="N26" s="35">
        <v>5</v>
      </c>
      <c r="O26" s="31">
        <f t="shared" si="6"/>
        <v>1</v>
      </c>
      <c r="P26" s="30">
        <f t="shared" si="7"/>
        <v>2380</v>
      </c>
      <c r="Q26" s="14">
        <f t="shared" si="8"/>
        <v>71687.649999999994</v>
      </c>
    </row>
    <row r="27" spans="1:17" ht="18" customHeight="1">
      <c r="A27" s="15"/>
      <c r="B27" s="32">
        <v>22</v>
      </c>
      <c r="C27" s="33" t="s">
        <v>22</v>
      </c>
      <c r="D27" s="34">
        <v>245</v>
      </c>
      <c r="E27" s="28">
        <f t="shared" si="0"/>
        <v>570262</v>
      </c>
      <c r="F27" s="35">
        <v>1</v>
      </c>
      <c r="G27" s="30">
        <f t="shared" si="1"/>
        <v>482.2</v>
      </c>
      <c r="H27" s="34">
        <v>900</v>
      </c>
      <c r="I27" s="36">
        <f t="shared" si="2"/>
        <v>36</v>
      </c>
      <c r="J27" s="28">
        <f t="shared" si="3"/>
        <v>181197</v>
      </c>
      <c r="K27" s="35">
        <v>0</v>
      </c>
      <c r="L27" s="31">
        <f t="shared" si="4"/>
        <v>0</v>
      </c>
      <c r="M27" s="30">
        <f t="shared" si="5"/>
        <v>0</v>
      </c>
      <c r="N27" s="35">
        <v>0</v>
      </c>
      <c r="O27" s="31">
        <f t="shared" si="6"/>
        <v>0</v>
      </c>
      <c r="P27" s="30">
        <f t="shared" si="7"/>
        <v>0</v>
      </c>
      <c r="Q27" s="14">
        <f t="shared" si="8"/>
        <v>751941.2</v>
      </c>
    </row>
    <row r="28" spans="1:17" ht="18" customHeight="1">
      <c r="A28" s="15"/>
      <c r="B28" s="32">
        <v>23</v>
      </c>
      <c r="C28" s="33" t="s">
        <v>23</v>
      </c>
      <c r="D28" s="34">
        <v>203</v>
      </c>
      <c r="E28" s="28">
        <f t="shared" si="0"/>
        <v>472502.8</v>
      </c>
      <c r="F28" s="35">
        <v>17</v>
      </c>
      <c r="G28" s="30">
        <f t="shared" si="1"/>
        <v>8197.4</v>
      </c>
      <c r="H28" s="34">
        <v>25</v>
      </c>
      <c r="I28" s="36">
        <f t="shared" si="2"/>
        <v>1</v>
      </c>
      <c r="J28" s="28">
        <f t="shared" si="3"/>
        <v>5033.25</v>
      </c>
      <c r="K28" s="35">
        <v>0</v>
      </c>
      <c r="L28" s="31">
        <f t="shared" si="4"/>
        <v>0</v>
      </c>
      <c r="M28" s="30">
        <f t="shared" si="5"/>
        <v>0</v>
      </c>
      <c r="N28" s="35">
        <v>0</v>
      </c>
      <c r="O28" s="31">
        <f t="shared" si="6"/>
        <v>0</v>
      </c>
      <c r="P28" s="30">
        <f t="shared" si="7"/>
        <v>0</v>
      </c>
      <c r="Q28" s="14">
        <f t="shared" si="8"/>
        <v>485733.45</v>
      </c>
    </row>
    <row r="29" spans="1:17" ht="18" customHeight="1">
      <c r="A29" s="15"/>
      <c r="B29" s="32">
        <v>24</v>
      </c>
      <c r="C29" s="33" t="s">
        <v>24</v>
      </c>
      <c r="D29" s="34">
        <v>233</v>
      </c>
      <c r="E29" s="28">
        <f t="shared" si="0"/>
        <v>542330.79999999993</v>
      </c>
      <c r="F29" s="35">
        <v>0</v>
      </c>
      <c r="G29" s="30">
        <f t="shared" si="1"/>
        <v>0</v>
      </c>
      <c r="H29" s="34">
        <v>0</v>
      </c>
      <c r="I29" s="36">
        <f t="shared" si="2"/>
        <v>0</v>
      </c>
      <c r="J29" s="28">
        <f t="shared" si="3"/>
        <v>0</v>
      </c>
      <c r="K29" s="35">
        <v>0</v>
      </c>
      <c r="L29" s="31">
        <f t="shared" si="4"/>
        <v>0</v>
      </c>
      <c r="M29" s="30">
        <f t="shared" si="5"/>
        <v>0</v>
      </c>
      <c r="N29" s="35">
        <v>15</v>
      </c>
      <c r="O29" s="31">
        <f t="shared" si="6"/>
        <v>3</v>
      </c>
      <c r="P29" s="30">
        <f t="shared" si="7"/>
        <v>7140</v>
      </c>
      <c r="Q29" s="14">
        <f t="shared" si="8"/>
        <v>549470.79999999993</v>
      </c>
    </row>
    <row r="30" spans="1:17" ht="18" customHeight="1">
      <c r="A30" s="15"/>
      <c r="B30" s="32">
        <v>25</v>
      </c>
      <c r="C30" s="33" t="s">
        <v>25</v>
      </c>
      <c r="D30" s="34">
        <v>395</v>
      </c>
      <c r="E30" s="28">
        <f t="shared" si="0"/>
        <v>919402</v>
      </c>
      <c r="F30" s="35">
        <f>111-33</f>
        <v>78</v>
      </c>
      <c r="G30" s="30">
        <f t="shared" si="1"/>
        <v>37611.599999999999</v>
      </c>
      <c r="H30" s="34">
        <f>0+250</f>
        <v>250</v>
      </c>
      <c r="I30" s="36">
        <f t="shared" si="2"/>
        <v>10</v>
      </c>
      <c r="J30" s="28">
        <f t="shared" si="3"/>
        <v>50332.5</v>
      </c>
      <c r="K30" s="35">
        <v>35</v>
      </c>
      <c r="L30" s="31">
        <f t="shared" si="4"/>
        <v>7</v>
      </c>
      <c r="M30" s="30">
        <f t="shared" si="5"/>
        <v>8470</v>
      </c>
      <c r="N30" s="35">
        <v>0</v>
      </c>
      <c r="O30" s="31">
        <f t="shared" si="6"/>
        <v>0</v>
      </c>
      <c r="P30" s="30">
        <f t="shared" si="7"/>
        <v>0</v>
      </c>
      <c r="Q30" s="14">
        <f t="shared" si="8"/>
        <v>1015816.1</v>
      </c>
    </row>
    <row r="31" spans="1:17" ht="19.75" customHeight="1">
      <c r="A31" s="15"/>
      <c r="B31" s="32">
        <v>26</v>
      </c>
      <c r="C31" s="33" t="s">
        <v>29</v>
      </c>
      <c r="D31" s="34">
        <v>846</v>
      </c>
      <c r="E31" s="28">
        <f t="shared" si="0"/>
        <v>1969149.5999999999</v>
      </c>
      <c r="F31" s="35">
        <v>0</v>
      </c>
      <c r="G31" s="30">
        <f t="shared" si="1"/>
        <v>0</v>
      </c>
      <c r="H31" s="34">
        <v>1375</v>
      </c>
      <c r="I31" s="36">
        <f t="shared" si="2"/>
        <v>55</v>
      </c>
      <c r="J31" s="28">
        <f t="shared" si="3"/>
        <v>276828.75</v>
      </c>
      <c r="K31" s="35">
        <v>105</v>
      </c>
      <c r="L31" s="31">
        <f t="shared" si="4"/>
        <v>21</v>
      </c>
      <c r="M31" s="30">
        <f t="shared" si="5"/>
        <v>25410</v>
      </c>
      <c r="N31" s="35">
        <v>60</v>
      </c>
      <c r="O31" s="31">
        <f t="shared" si="6"/>
        <v>12</v>
      </c>
      <c r="P31" s="30">
        <f t="shared" si="7"/>
        <v>28560</v>
      </c>
      <c r="Q31" s="14">
        <f t="shared" si="8"/>
        <v>2299948.3499999996</v>
      </c>
    </row>
    <row r="32" spans="1:17" ht="22.25" customHeight="1" thickBot="1">
      <c r="A32" s="15"/>
      <c r="B32" s="37">
        <v>27</v>
      </c>
      <c r="C32" s="38" t="s">
        <v>30</v>
      </c>
      <c r="D32" s="39">
        <v>40</v>
      </c>
      <c r="E32" s="28">
        <f t="shared" si="0"/>
        <v>93104</v>
      </c>
      <c r="F32" s="40">
        <f>101+46</f>
        <v>147</v>
      </c>
      <c r="G32" s="30">
        <f t="shared" si="1"/>
        <v>70883.399999999994</v>
      </c>
      <c r="H32" s="39">
        <v>0</v>
      </c>
      <c r="I32" s="41">
        <f t="shared" si="2"/>
        <v>0</v>
      </c>
      <c r="J32" s="28">
        <f t="shared" si="3"/>
        <v>0</v>
      </c>
      <c r="K32" s="40">
        <v>0</v>
      </c>
      <c r="L32" s="31">
        <f t="shared" si="4"/>
        <v>0</v>
      </c>
      <c r="M32" s="30">
        <f t="shared" si="5"/>
        <v>0</v>
      </c>
      <c r="N32" s="40">
        <v>0</v>
      </c>
      <c r="O32" s="31">
        <f t="shared" si="6"/>
        <v>0</v>
      </c>
      <c r="P32" s="30">
        <f t="shared" si="7"/>
        <v>0</v>
      </c>
      <c r="Q32" s="14">
        <f t="shared" si="8"/>
        <v>163987.4</v>
      </c>
    </row>
    <row r="33" spans="1:17" ht="27.75" customHeight="1" thickBot="1">
      <c r="A33" s="42"/>
      <c r="B33" s="54" t="s">
        <v>26</v>
      </c>
      <c r="C33" s="55"/>
      <c r="D33" s="7">
        <f t="shared" ref="D33" si="9">SUM(D6:D32)</f>
        <v>4376</v>
      </c>
      <c r="E33" s="5">
        <f>SUM(E6:E32)</f>
        <v>10185577.6</v>
      </c>
      <c r="F33" s="7">
        <f t="shared" ref="F33" si="10">SUM(F6:F32)</f>
        <v>783</v>
      </c>
      <c r="G33" s="5">
        <f>SUM(G6:G32)</f>
        <v>377562.6</v>
      </c>
      <c r="H33" s="7">
        <f t="shared" ref="H33:I33" si="11">SUM(H6:H32)</f>
        <v>11500</v>
      </c>
      <c r="I33" s="10">
        <f t="shared" si="11"/>
        <v>460</v>
      </c>
      <c r="J33" s="5">
        <f>SUM(J6:J32)</f>
        <v>2315295</v>
      </c>
      <c r="K33" s="7">
        <f t="shared" ref="K33" si="12">SUM(K6:K32)</f>
        <v>320</v>
      </c>
      <c r="L33" s="10">
        <f t="shared" ref="L33" si="13">SUM(L6:L32)</f>
        <v>64</v>
      </c>
      <c r="M33" s="5">
        <f>SUM(M6:M32)</f>
        <v>77440</v>
      </c>
      <c r="N33" s="7">
        <f t="shared" ref="N33:O33" si="14">SUM(N6:N32)</f>
        <v>150</v>
      </c>
      <c r="O33" s="10">
        <f t="shared" si="14"/>
        <v>30</v>
      </c>
      <c r="P33" s="5">
        <f>SUM(P6:P32)</f>
        <v>71400</v>
      </c>
      <c r="Q33" s="5">
        <f>SUM(Q6:Q32)</f>
        <v>13027275.199999999</v>
      </c>
    </row>
    <row r="34" spans="1:17" ht="17.25" customHeight="1">
      <c r="A34" s="43"/>
      <c r="B34" s="43"/>
      <c r="C34" s="44"/>
      <c r="D34" s="44"/>
      <c r="E34" s="44"/>
      <c r="F34" s="44"/>
      <c r="G34" s="44"/>
      <c r="H34" s="44"/>
      <c r="I34" s="44"/>
      <c r="J34" s="44"/>
      <c r="K34" s="44"/>
      <c r="L34" s="44"/>
      <c r="M34" s="44"/>
      <c r="N34" s="44"/>
      <c r="O34" s="44"/>
      <c r="P34" s="44"/>
      <c r="Q34" s="1"/>
    </row>
    <row r="35" spans="1:17" ht="17.25" customHeight="1">
      <c r="A35" s="43"/>
      <c r="B35" s="43"/>
      <c r="C35" s="44"/>
      <c r="D35" s="44"/>
      <c r="E35" s="44"/>
      <c r="F35" s="44"/>
      <c r="G35" s="44"/>
      <c r="H35" s="44"/>
      <c r="I35" s="44"/>
      <c r="J35" s="44"/>
      <c r="K35" s="44"/>
      <c r="L35" s="44"/>
      <c r="M35" s="44"/>
      <c r="N35" s="44"/>
      <c r="O35" s="44"/>
      <c r="P35" s="44"/>
      <c r="Q35" s="1"/>
    </row>
    <row r="36" spans="1:17" ht="45.65" customHeight="1">
      <c r="A36" s="2"/>
      <c r="B36" s="47" t="s">
        <v>43</v>
      </c>
      <c r="C36" s="47"/>
      <c r="D36" s="47"/>
      <c r="E36" s="47"/>
      <c r="F36" s="11"/>
      <c r="G36" s="11"/>
      <c r="H36" s="11"/>
      <c r="I36" s="11"/>
      <c r="J36" s="11"/>
      <c r="K36" s="11"/>
      <c r="L36" s="11"/>
      <c r="M36" s="11"/>
      <c r="N36" s="11"/>
      <c r="O36" s="11"/>
      <c r="P36" s="11"/>
      <c r="Q36" s="3" t="s">
        <v>32</v>
      </c>
    </row>
  </sheetData>
  <mergeCells count="11">
    <mergeCell ref="B2:Q2"/>
    <mergeCell ref="B36:E36"/>
    <mergeCell ref="B3:B4"/>
    <mergeCell ref="C3:C4"/>
    <mergeCell ref="Q3:Q4"/>
    <mergeCell ref="B33:C33"/>
    <mergeCell ref="D3:E3"/>
    <mergeCell ref="F3:G3"/>
    <mergeCell ref="H3:J3"/>
    <mergeCell ref="K3:M3"/>
    <mergeCell ref="N3:P3"/>
  </mergeCells>
  <pageMargins left="0.7" right="0.7" top="0.75" bottom="0.75" header="0.3" footer="0.3"/>
  <pageSetup paperSize="9"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2024-04-17T07:18:00Z</cp:lastPrinted>
  <dcterms:created xsi:type="dcterms:W3CDTF">2021-10-04T14:21:04Z</dcterms:created>
  <dcterms:modified xsi:type="dcterms:W3CDTF">2024-04-17T07:18:03Z</dcterms:modified>
</cp:coreProperties>
</file>