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maidaniuk\Desktop\y.maidaniuk\Перерозподіл\Дитяча онкологія\фільтри\"/>
    </mc:Choice>
  </mc:AlternateContent>
  <xr:revisionPtr revIDLastSave="0" documentId="13_ncr:1_{406420E7-396D-4720-8D8A-A304D49F2D83}"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 l="1"/>
  <c r="G7" i="1" s="1"/>
  <c r="F17" i="1"/>
  <c r="G17" i="1" s="1"/>
  <c r="F19" i="1"/>
  <c r="F8" i="1"/>
  <c r="G8" i="1" s="1"/>
  <c r="F27" i="1"/>
  <c r="G27" i="1" s="1"/>
  <c r="F12" i="1"/>
  <c r="G12" i="1" s="1"/>
  <c r="F32" i="1"/>
  <c r="F29" i="1"/>
  <c r="G29" i="1" s="1"/>
  <c r="F25" i="1"/>
  <c r="F15" i="1"/>
  <c r="G15" i="1" s="1"/>
  <c r="G19" i="1"/>
  <c r="F28" i="1"/>
  <c r="G28" i="1" s="1"/>
  <c r="F24" i="1"/>
  <c r="G24" i="1" s="1"/>
  <c r="F14" i="1"/>
  <c r="G14" i="1" s="1"/>
  <c r="G25" i="1"/>
  <c r="F18" i="1"/>
  <c r="G18" i="1" s="1"/>
  <c r="F23" i="1"/>
  <c r="G23" i="1" s="1"/>
  <c r="D32" i="1"/>
  <c r="E32" i="1" s="1"/>
  <c r="D29" i="1"/>
  <c r="E29" i="1" s="1"/>
  <c r="D28" i="1"/>
  <c r="E28" i="1" s="1"/>
  <c r="D27" i="1"/>
  <c r="E27" i="1" s="1"/>
  <c r="D26" i="1"/>
  <c r="E26" i="1" s="1"/>
  <c r="D25" i="1"/>
  <c r="D24" i="1"/>
  <c r="E24" i="1" s="1"/>
  <c r="D23" i="1"/>
  <c r="D22" i="1"/>
  <c r="E22" i="1" s="1"/>
  <c r="D20" i="1"/>
  <c r="E20" i="1" s="1"/>
  <c r="D19" i="1"/>
  <c r="E19" i="1" s="1"/>
  <c r="D18" i="1"/>
  <c r="E18" i="1" s="1"/>
  <c r="D17" i="1"/>
  <c r="E17" i="1" s="1"/>
  <c r="D15" i="1"/>
  <c r="E15" i="1" s="1"/>
  <c r="D14" i="1"/>
  <c r="E14" i="1" s="1"/>
  <c r="D13" i="1"/>
  <c r="E13" i="1" s="1"/>
  <c r="H13" i="1" s="1"/>
  <c r="D12" i="1"/>
  <c r="E12" i="1" s="1"/>
  <c r="D11" i="1"/>
  <c r="E11" i="1" s="1"/>
  <c r="D10" i="1"/>
  <c r="E10" i="1" s="1"/>
  <c r="D8" i="1"/>
  <c r="E8" i="1" s="1"/>
  <c r="D7" i="1"/>
  <c r="E7" i="1" s="1"/>
  <c r="G11" i="1"/>
  <c r="G9" i="1"/>
  <c r="E30" i="1"/>
  <c r="G10" i="1"/>
  <c r="G13" i="1"/>
  <c r="G16" i="1"/>
  <c r="G20" i="1"/>
  <c r="G21" i="1"/>
  <c r="G22" i="1"/>
  <c r="G26" i="1"/>
  <c r="G30" i="1"/>
  <c r="G31" i="1"/>
  <c r="G32" i="1"/>
  <c r="G6" i="1"/>
  <c r="E9" i="1"/>
  <c r="E16" i="1"/>
  <c r="E21" i="1"/>
  <c r="H21" i="1" s="1"/>
  <c r="E23" i="1"/>
  <c r="E25" i="1"/>
  <c r="E31" i="1"/>
  <c r="E6" i="1"/>
  <c r="H15" i="1" l="1"/>
  <c r="H28" i="1"/>
  <c r="H12" i="1"/>
  <c r="H24" i="1"/>
  <c r="H25" i="1"/>
  <c r="D33" i="1"/>
  <c r="H32" i="1"/>
  <c r="H16" i="1"/>
  <c r="H10" i="1"/>
  <c r="H26" i="1"/>
  <c r="H20" i="1"/>
  <c r="H23" i="1"/>
  <c r="H9" i="1"/>
  <c r="H31" i="1"/>
  <c r="H29" i="1"/>
  <c r="H8" i="1"/>
  <c r="H18" i="1"/>
  <c r="H17" i="1"/>
  <c r="H7" i="1"/>
  <c r="H27" i="1"/>
  <c r="H19" i="1"/>
  <c r="H11" i="1"/>
  <c r="H30" i="1"/>
  <c r="H22" i="1"/>
  <c r="H14" i="1"/>
  <c r="H6" i="1"/>
  <c r="E33" i="1"/>
  <c r="F33" i="1"/>
  <c r="H33" i="1" l="1"/>
  <c r="G33" i="1"/>
</calcChain>
</file>

<file path=xl/sharedStrings.xml><?xml version="1.0" encoding="utf-8"?>
<sst xmlns="http://schemas.openxmlformats.org/spreadsheetml/2006/main" count="41" uniqueCount="39">
  <si>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</si>
  <si>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</si>
  <si>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</si>
  <si>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</si>
  <si>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</si>
  <si>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</si>
  <si>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</si>
  <si>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</si>
  <si>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</si>
  <si>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</si>
  <si>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</si>
  <si>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</si>
  <si>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</si>
  <si>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</si>
  <si>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</si>
  <si>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</si>
  <si>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</si>
  <si>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</si>
  <si>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</si>
  <si>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</si>
  <si>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</si>
  <si>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</si>
  <si>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</si>
  <si>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</si>
  <si>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</si>
  <si>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</si>
  <si>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</si>
  <si>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</si>
  <si>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Національний інститут раку</t>
  </si>
  <si>
    <t>Адміністративно-
територіальні одиниці/ заклад охорони здоров'я</t>
  </si>
  <si>
    <t>№ з/п</t>
  </si>
  <si>
    <t>НДСЛ Охматдит МОЗ України</t>
  </si>
  <si>
    <t>к-сть штук</t>
  </si>
  <si>
    <r>
      <t xml:space="preserve">FSRC450-HE11
</t>
    </r>
    <r>
      <rPr>
        <sz val="11"/>
        <color theme="1"/>
        <rFont val="Times New Roman"/>
        <family val="1"/>
        <charset val="204"/>
      </rPr>
      <t>Пристрій для видалення лейкоцитів із компонентів крові людини одноразового використання стерильний приліжковий</t>
    </r>
    <r>
      <rPr>
        <b/>
        <sz val="11"/>
        <color theme="1"/>
        <rFont val="Times New Roman"/>
        <family val="1"/>
        <charset val="204"/>
      </rPr>
      <t xml:space="preserve">
</t>
    </r>
    <r>
      <rPr>
        <sz val="11"/>
        <color theme="1"/>
        <rFont val="Times New Roman"/>
        <family val="1"/>
        <charset val="204"/>
      </rPr>
      <t xml:space="preserve">
(Фільтри або пристрій для видалення лейкоцитів з еритроцитарної маси (для приліжкового використання)) 
</t>
    </r>
    <r>
      <rPr>
        <b/>
        <sz val="11"/>
        <color theme="1"/>
        <rFont val="Times New Roman"/>
        <family val="1"/>
        <charset val="204"/>
      </rPr>
      <t xml:space="preserve">Виробник: Guangzhou Daji Medical Science and Technology Co., Ltd(КНР Китайська Народна Республіка)
</t>
    </r>
    <r>
      <rPr>
        <sz val="11"/>
        <color theme="1"/>
        <rFont val="Times New Roman"/>
        <family val="1"/>
        <charset val="204"/>
      </rPr>
      <t xml:space="preserve">
</t>
    </r>
    <r>
      <rPr>
        <b/>
        <sz val="11"/>
        <color theme="1"/>
        <rFont val="Times New Roman"/>
        <family val="1"/>
        <charset val="204"/>
      </rPr>
      <t>Ціна за штуку - 325,00 грн</t>
    </r>
  </si>
  <si>
    <r>
      <t xml:space="preserve">FSPL01K-HE01
</t>
    </r>
    <r>
      <rPr>
        <sz val="11"/>
        <color theme="1"/>
        <rFont val="Times New Roman"/>
        <family val="1"/>
        <charset val="204"/>
      </rPr>
      <t>Пристрій для видалення лейкоцитів із компонентів крові людини одноразового використання стерильний при ліжковий</t>
    </r>
    <r>
      <rPr>
        <b/>
        <sz val="11"/>
        <color theme="1"/>
        <rFont val="Times New Roman"/>
        <family val="1"/>
        <charset val="204"/>
      </rPr>
      <t xml:space="preserve">
</t>
    </r>
    <r>
      <rPr>
        <sz val="11"/>
        <color theme="1"/>
        <rFont val="Times New Roman"/>
        <family val="1"/>
        <charset val="204"/>
      </rPr>
      <t xml:space="preserve">
(Фільтри або пристрій для видалення лейкоцитів з тромбоконцентрату (для приліжкового використання)) 
</t>
    </r>
    <r>
      <rPr>
        <b/>
        <sz val="11"/>
        <color theme="1"/>
        <rFont val="Times New Roman"/>
        <family val="1"/>
        <charset val="204"/>
      </rPr>
      <t xml:space="preserve">Виробник: Guangzhou Daji Medical Science and Technology Co., Ltd(КНР Китайська Народна Республіка)
</t>
    </r>
    <r>
      <rPr>
        <sz val="11"/>
        <color theme="1"/>
        <rFont val="Times New Roman"/>
        <family val="1"/>
        <charset val="204"/>
      </rPr>
      <t xml:space="preserve">
</t>
    </r>
    <r>
      <rPr>
        <b/>
        <sz val="11"/>
        <color theme="1"/>
        <rFont val="Times New Roman"/>
        <family val="1"/>
        <charset val="204"/>
      </rPr>
      <t>Ціна за штуку - 594,00 грн</t>
    </r>
  </si>
  <si>
    <t>Розподіл медичних виробів для лікування дітей, хворих на онкологічні та онкогематологічні захворювання, закуплених за кошти Державного  бюджету України на 2022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 медичних виробів, інших товарів і послуг, в тому числі за договорами керованого доступу» у частині «Закупівля лікарських засобів та медичних виробів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Медичні вироби для лікування дітей, хворих на онкологічні та онкогематологічні захворювання»</t>
  </si>
  <si>
    <t>Генеральний директор</t>
  </si>
  <si>
    <t>Едем АДАМАНОВ</t>
  </si>
  <si>
    <t>ЗАТВЕРДЖЕНО
наказ державного підприємства
 «Медичні закупівлі України»      
від 02 березня 2023 року № 244-Р (у редакції наказу державного підприємства  «Медичні закупівлі України» від 17 квітня 2024 року №362-Р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</si>
</sst>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b/>
      <sz val="11"/>
      <color theme="1"/>
      <name val="Times New Roman"/>
      <family val="1"/>
      <charset val="204"/>
    </font>
    <font>
      <sz val="11"/>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8"/>
      <name val="Arimo"/>
      <charset val="204"/>
    </font>
  </fonts>
  <fills count="3">
    <fill>
      <patternFill patternType="none"/>
    </fill>
    <fill>
      <patternFill patternType="gray125"/>
    </fill>
    <fill>
      <patternFill patternType="solid">
        <fgColor theme="0"/>
        <bgColor theme="0"/>
      </patternFill>
    </fill>
  </fills>
  <borders count="33">
    <border>
      <left/>
      <right/>
      <top/>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rgb="FF000000"/>
      </left>
      <right/>
      <top style="medium">
        <color rgb="FF000000"/>
      </top>
      <bottom/>
      <diagonal/>
    </border>
    <border>
      <left style="medium">
        <color indexed="64"/>
      </left>
      <right style="medium">
        <color indexed="64"/>
      </right>
      <top/>
      <bottom style="thin">
        <color indexed="64"/>
      </bottom>
      <diagonal/>
    </border>
    <border>
      <left style="medium">
        <color rgb="FF000000"/>
      </left>
      <right/>
      <top/>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57">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0" xfId="0" applyFont="1" applyFill="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1" fontId="9" fillId="0" borderId="0" xfId="0" applyNumberFormat="1" applyFont="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center" vertical="center"/>
    </xf>
    <xf numFmtId="0" fontId="5" fillId="0" borderId="0" xfId="0" applyFont="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left" wrapText="1"/>
    </xf>
    <xf numFmtId="1" fontId="9" fillId="0" borderId="2" xfId="0" applyNumberFormat="1"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4" fontId="12" fillId="2" borderId="0" xfId="0" applyNumberFormat="1" applyFont="1" applyFill="1" applyAlignment="1">
      <alignment horizontal="right"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1" fillId="0" borderId="12" xfId="0" applyFont="1" applyBorder="1" applyAlignment="1">
      <alignment horizontal="center" vertical="center"/>
    </xf>
    <xf numFmtId="0" fontId="5" fillId="0" borderId="13" xfId="0" applyFont="1" applyBorder="1" applyAlignment="1">
      <alignment horizontal="left" vertical="center" wrapText="1"/>
    </xf>
    <xf numFmtId="0" fontId="1" fillId="2" borderId="0" xfId="0" applyFont="1" applyFill="1" applyAlignment="1">
      <alignment horizontal="center" vertical="center" wrapText="1"/>
    </xf>
    <xf numFmtId="1" fontId="9" fillId="0" borderId="14" xfId="0" applyNumberFormat="1" applyFont="1" applyBorder="1" applyAlignment="1">
      <alignment horizontal="center" vertical="center" wrapText="1"/>
    </xf>
    <xf numFmtId="4" fontId="5" fillId="2" borderId="14" xfId="0" applyNumberFormat="1" applyFont="1" applyFill="1" applyBorder="1" applyAlignment="1">
      <alignment horizontal="center" vertical="center"/>
    </xf>
    <xf numFmtId="4" fontId="1" fillId="2" borderId="17" xfId="0" applyNumberFormat="1" applyFont="1" applyFill="1" applyBorder="1" applyAlignment="1">
      <alignment horizontal="center" vertical="center" wrapText="1"/>
    </xf>
    <xf numFmtId="4" fontId="5" fillId="2" borderId="19"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1" fillId="2" borderId="14" xfId="0" applyFont="1" applyFill="1" applyBorder="1" applyAlignment="1">
      <alignment horizontal="center" vertical="center" wrapText="1"/>
    </xf>
    <xf numFmtId="3" fontId="1" fillId="2" borderId="23" xfId="0" applyNumberFormat="1" applyFont="1" applyFill="1" applyBorder="1" applyAlignment="1">
      <alignment horizontal="center" vertical="center" wrapText="1"/>
    </xf>
    <xf numFmtId="3" fontId="1" fillId="2" borderId="24" xfId="0" applyNumberFormat="1" applyFont="1" applyFill="1" applyBorder="1" applyAlignment="1">
      <alignment horizontal="center" vertical="center" wrapText="1"/>
    </xf>
    <xf numFmtId="3" fontId="1" fillId="2" borderId="25" xfId="0" applyNumberFormat="1"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3" fontId="5" fillId="2" borderId="21" xfId="0" applyNumberFormat="1" applyFont="1" applyFill="1" applyBorder="1" applyAlignment="1">
      <alignment horizontal="center" vertical="center"/>
    </xf>
    <xf numFmtId="4" fontId="1" fillId="0" borderId="27" xfId="0" applyNumberFormat="1" applyFont="1" applyBorder="1" applyAlignment="1">
      <alignment horizontal="center" vertical="center" wrapText="1"/>
    </xf>
    <xf numFmtId="4" fontId="1" fillId="0" borderId="29" xfId="0" applyNumberFormat="1" applyFont="1" applyBorder="1" applyAlignment="1">
      <alignment horizontal="center" vertical="center" wrapText="1"/>
    </xf>
    <xf numFmtId="4" fontId="1" fillId="0" borderId="31" xfId="0" applyNumberFormat="1" applyFont="1" applyBorder="1" applyAlignment="1">
      <alignment horizontal="center" vertical="center" wrapText="1"/>
    </xf>
    <xf numFmtId="0" fontId="1" fillId="2" borderId="5" xfId="0" applyFont="1" applyFill="1" applyBorder="1" applyAlignment="1">
      <alignment horizontal="center" vertical="center" wrapText="1"/>
    </xf>
    <xf numFmtId="1" fontId="9" fillId="0" borderId="32" xfId="0" applyNumberFormat="1" applyFont="1" applyBorder="1" applyAlignment="1">
      <alignment horizontal="center" vertical="center" wrapText="1"/>
    </xf>
    <xf numFmtId="0" fontId="8" fillId="2" borderId="14" xfId="0" applyFont="1" applyFill="1" applyBorder="1" applyAlignment="1">
      <alignment horizontal="center" vertical="center" wrapText="1"/>
    </xf>
    <xf numFmtId="3" fontId="5" fillId="2" borderId="14"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12" fillId="2" borderId="0" xfId="0" applyFont="1" applyFill="1" applyAlignment="1">
      <alignment horizontal="left" wrapText="1"/>
    </xf>
    <xf numFmtId="0" fontId="13" fillId="0" borderId="0" xfId="0" applyFont="1"/>
    <xf numFmtId="0" fontId="5" fillId="0" borderId="18" xfId="0" applyFont="1" applyBorder="1" applyAlignment="1">
      <alignment horizontal="center" vertical="center" wrapText="1"/>
    </xf>
    <xf numFmtId="0" fontId="4" fillId="0" borderId="20" xfId="0" applyFont="1" applyBorder="1"/>
    <xf numFmtId="0" fontId="5" fillId="0" borderId="15" xfId="0" applyFont="1" applyBorder="1" applyAlignment="1">
      <alignment horizontal="center" vertical="center" wrapText="1"/>
    </xf>
    <xf numFmtId="0" fontId="4" fillId="0" borderId="7" xfId="0" applyFont="1" applyBorder="1"/>
    <xf numFmtId="0" fontId="6" fillId="0" borderId="16" xfId="0" applyFont="1" applyBorder="1" applyAlignment="1">
      <alignment horizontal="center" vertical="center" wrapText="1"/>
    </xf>
    <xf numFmtId="0" fontId="4" fillId="0" borderId="22" xfId="0" applyFont="1" applyBorder="1"/>
    <xf numFmtId="0" fontId="5" fillId="2" borderId="2" xfId="0" applyFont="1" applyFill="1" applyBorder="1" applyAlignment="1">
      <alignment horizontal="center" vertical="center" wrapText="1"/>
    </xf>
    <xf numFmtId="0" fontId="4" fillId="0" borderId="8" xfId="0" applyFont="1" applyBorder="1"/>
    <xf numFmtId="0" fontId="10" fillId="0" borderId="7" xfId="0" applyFont="1" applyBorder="1" applyAlignment="1">
      <alignment horizontal="left" vertical="center" wrapText="1"/>
    </xf>
    <xf numFmtId="0" fontId="4" fillId="0" borderId="21"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5"/>
  <sheetViews>
    <sheetView tabSelected="1" view="pageBreakPreview" zoomScale="70" zoomScaleNormal="70" zoomScaleSheetLayoutView="70" workbookViewId="0">
      <selection activeCell="B2" sqref="B2:H2"/>
    </sheetView>
  </sheetViews>
  <sheetFormatPr defaultColWidth="14.453125" defaultRowHeight="14.5"/>
  <cols>
    <col min="1" max="2" width="5.36328125" customWidth="1"/>
    <col min="3" max="3" width="52.81640625" customWidth="1"/>
    <col min="4" max="7" width="27.453125" customWidth="1"/>
    <col min="8" max="8" width="49.36328125" customWidth="1"/>
  </cols>
  <sheetData>
    <row r="1" spans="1:8" ht="172.5" customHeight="1">
      <c r="A1" s="1"/>
      <c r="B1" s="1"/>
      <c r="C1" s="2"/>
      <c r="D1" s="2"/>
      <c r="E1" s="2"/>
      <c r="F1" s="3"/>
      <c r="G1" s="3"/>
      <c r="H1" s="22" t="s">
        <v>38</v>
      </c>
    </row>
    <row r="2" spans="1:8" ht="166.25" customHeight="1" thickBot="1">
      <c r="A2" s="4"/>
      <c r="B2" s="43" t="s">
        <v>35</v>
      </c>
      <c r="C2" s="44"/>
      <c r="D2" s="44"/>
      <c r="E2" s="44"/>
      <c r="F2" s="43"/>
      <c r="G2" s="43"/>
      <c r="H2" s="44"/>
    </row>
    <row r="3" spans="1:8" ht="209.25" customHeight="1" thickBot="1">
      <c r="A3" s="5"/>
      <c r="B3" s="47" t="s">
        <v>30</v>
      </c>
      <c r="C3" s="49" t="s">
        <v>29</v>
      </c>
      <c r="D3" s="51" t="s">
        <v>33</v>
      </c>
      <c r="E3" s="52"/>
      <c r="F3" s="51" t="s">
        <v>34</v>
      </c>
      <c r="G3" s="52"/>
      <c r="H3" s="53" t="s">
        <v>0</v>
      </c>
    </row>
    <row r="4" spans="1:8" ht="21.65" customHeight="1" thickBot="1">
      <c r="A4" s="5"/>
      <c r="B4" s="48"/>
      <c r="C4" s="50"/>
      <c r="D4" s="41" t="s">
        <v>32</v>
      </c>
      <c r="E4" s="39" t="s">
        <v>27</v>
      </c>
      <c r="F4" s="27" t="s">
        <v>32</v>
      </c>
      <c r="G4" s="28" t="s">
        <v>27</v>
      </c>
      <c r="H4" s="54"/>
    </row>
    <row r="5" spans="1:8" ht="12" customHeight="1" thickBot="1">
      <c r="A5" s="6"/>
      <c r="B5" s="12">
        <v>1</v>
      </c>
      <c r="C5" s="12">
        <v>2</v>
      </c>
      <c r="D5" s="40">
        <v>3</v>
      </c>
      <c r="E5" s="12">
        <v>4</v>
      </c>
      <c r="F5" s="12">
        <v>5</v>
      </c>
      <c r="G5" s="23">
        <v>6</v>
      </c>
      <c r="H5" s="23">
        <v>7</v>
      </c>
    </row>
    <row r="6" spans="1:8" ht="18" customHeight="1">
      <c r="A6" s="1"/>
      <c r="B6" s="13">
        <v>1</v>
      </c>
      <c r="C6" s="17" t="s">
        <v>1</v>
      </c>
      <c r="D6" s="32">
        <v>0</v>
      </c>
      <c r="E6" s="36">
        <f>D6*325</f>
        <v>0</v>
      </c>
      <c r="F6" s="29">
        <v>0</v>
      </c>
      <c r="G6" s="25">
        <f>F6*594</f>
        <v>0</v>
      </c>
      <c r="H6" s="26">
        <f>G6+E6</f>
        <v>0</v>
      </c>
    </row>
    <row r="7" spans="1:8" ht="18" customHeight="1">
      <c r="A7" s="1"/>
      <c r="B7" s="14">
        <v>2</v>
      </c>
      <c r="C7" s="18" t="s">
        <v>2</v>
      </c>
      <c r="D7" s="33">
        <f>0+8</f>
        <v>8</v>
      </c>
      <c r="E7" s="37">
        <f t="shared" ref="E7:E32" si="0">D7*325</f>
        <v>2600</v>
      </c>
      <c r="F7" s="30">
        <f>0+60</f>
        <v>60</v>
      </c>
      <c r="G7" s="25">
        <f t="shared" ref="G7:G32" si="1">F7*594</f>
        <v>35640</v>
      </c>
      <c r="H7" s="26">
        <f t="shared" ref="H7:H32" si="2">G7+E7</f>
        <v>38240</v>
      </c>
    </row>
    <row r="8" spans="1:8" ht="18" customHeight="1">
      <c r="A8" s="1"/>
      <c r="B8" s="14">
        <v>3</v>
      </c>
      <c r="C8" s="18" t="s">
        <v>3</v>
      </c>
      <c r="D8" s="33">
        <f>0+13</f>
        <v>13</v>
      </c>
      <c r="E8" s="37">
        <f t="shared" si="0"/>
        <v>4225</v>
      </c>
      <c r="F8" s="30">
        <f>260+105</f>
        <v>365</v>
      </c>
      <c r="G8" s="25">
        <f t="shared" si="1"/>
        <v>216810</v>
      </c>
      <c r="H8" s="26">
        <f t="shared" si="2"/>
        <v>221035</v>
      </c>
    </row>
    <row r="9" spans="1:8" ht="18" customHeight="1">
      <c r="A9" s="1"/>
      <c r="B9" s="14">
        <v>4</v>
      </c>
      <c r="C9" s="18" t="s">
        <v>4</v>
      </c>
      <c r="D9" s="33">
        <v>0</v>
      </c>
      <c r="E9" s="37">
        <f t="shared" si="0"/>
        <v>0</v>
      </c>
      <c r="F9" s="30">
        <v>0</v>
      </c>
      <c r="G9" s="25">
        <f t="shared" si="1"/>
        <v>0</v>
      </c>
      <c r="H9" s="26">
        <f t="shared" si="2"/>
        <v>0</v>
      </c>
    </row>
    <row r="10" spans="1:8" ht="18" customHeight="1">
      <c r="A10" s="1"/>
      <c r="B10" s="14">
        <v>5</v>
      </c>
      <c r="C10" s="18" t="s">
        <v>5</v>
      </c>
      <c r="D10" s="33">
        <f>0+15</f>
        <v>15</v>
      </c>
      <c r="E10" s="37">
        <f t="shared" si="0"/>
        <v>4875</v>
      </c>
      <c r="F10" s="30">
        <v>0</v>
      </c>
      <c r="G10" s="25">
        <f t="shared" si="1"/>
        <v>0</v>
      </c>
      <c r="H10" s="26">
        <f t="shared" si="2"/>
        <v>4875</v>
      </c>
    </row>
    <row r="11" spans="1:8" ht="18" customHeight="1">
      <c r="A11" s="1"/>
      <c r="B11" s="14">
        <v>6</v>
      </c>
      <c r="C11" s="18" t="s">
        <v>6</v>
      </c>
      <c r="D11" s="33">
        <f>0+8</f>
        <v>8</v>
      </c>
      <c r="E11" s="37">
        <f t="shared" si="0"/>
        <v>2600</v>
      </c>
      <c r="F11" s="30">
        <v>0</v>
      </c>
      <c r="G11" s="25">
        <f t="shared" si="1"/>
        <v>0</v>
      </c>
      <c r="H11" s="26">
        <f t="shared" si="2"/>
        <v>2600</v>
      </c>
    </row>
    <row r="12" spans="1:8" ht="18" customHeight="1">
      <c r="A12" s="1"/>
      <c r="B12" s="14">
        <v>7</v>
      </c>
      <c r="C12" s="18" t="s">
        <v>7</v>
      </c>
      <c r="D12" s="33">
        <f>189+15</f>
        <v>204</v>
      </c>
      <c r="E12" s="37">
        <f t="shared" si="0"/>
        <v>66300</v>
      </c>
      <c r="F12" s="30">
        <f>143+60</f>
        <v>203</v>
      </c>
      <c r="G12" s="25">
        <f t="shared" si="1"/>
        <v>120582</v>
      </c>
      <c r="H12" s="26">
        <f t="shared" si="2"/>
        <v>186882</v>
      </c>
    </row>
    <row r="13" spans="1:8" ht="18" customHeight="1">
      <c r="A13" s="1"/>
      <c r="B13" s="14">
        <v>8</v>
      </c>
      <c r="C13" s="18" t="s">
        <v>8</v>
      </c>
      <c r="D13" s="33">
        <f>157+47</f>
        <v>204</v>
      </c>
      <c r="E13" s="37">
        <f t="shared" si="0"/>
        <v>66300</v>
      </c>
      <c r="F13" s="30">
        <v>275</v>
      </c>
      <c r="G13" s="25">
        <f t="shared" si="1"/>
        <v>163350</v>
      </c>
      <c r="H13" s="26">
        <f t="shared" si="2"/>
        <v>229650</v>
      </c>
    </row>
    <row r="14" spans="1:8" ht="18" customHeight="1">
      <c r="A14" s="1"/>
      <c r="B14" s="14">
        <v>9</v>
      </c>
      <c r="C14" s="18" t="s">
        <v>9</v>
      </c>
      <c r="D14" s="33">
        <f>135+202</f>
        <v>337</v>
      </c>
      <c r="E14" s="37">
        <f t="shared" si="0"/>
        <v>109525</v>
      </c>
      <c r="F14" s="30">
        <f>18+20</f>
        <v>38</v>
      </c>
      <c r="G14" s="25">
        <f t="shared" si="1"/>
        <v>22572</v>
      </c>
      <c r="H14" s="26">
        <f t="shared" si="2"/>
        <v>132097</v>
      </c>
    </row>
    <row r="15" spans="1:8" ht="18" customHeight="1">
      <c r="A15" s="1"/>
      <c r="B15" s="14">
        <v>10</v>
      </c>
      <c r="C15" s="18" t="s">
        <v>10</v>
      </c>
      <c r="D15" s="33">
        <f>14+15</f>
        <v>29</v>
      </c>
      <c r="E15" s="37">
        <f t="shared" si="0"/>
        <v>9425</v>
      </c>
      <c r="F15" s="30">
        <f>76+16</f>
        <v>92</v>
      </c>
      <c r="G15" s="25">
        <f t="shared" si="1"/>
        <v>54648</v>
      </c>
      <c r="H15" s="26">
        <f t="shared" si="2"/>
        <v>64073</v>
      </c>
    </row>
    <row r="16" spans="1:8" ht="18" customHeight="1">
      <c r="A16" s="1"/>
      <c r="B16" s="14">
        <v>11</v>
      </c>
      <c r="C16" s="18" t="s">
        <v>11</v>
      </c>
      <c r="D16" s="33">
        <v>0</v>
      </c>
      <c r="E16" s="37">
        <f t="shared" si="0"/>
        <v>0</v>
      </c>
      <c r="F16" s="30">
        <v>0</v>
      </c>
      <c r="G16" s="25">
        <f t="shared" si="1"/>
        <v>0</v>
      </c>
      <c r="H16" s="26">
        <f t="shared" si="2"/>
        <v>0</v>
      </c>
    </row>
    <row r="17" spans="1:8" ht="18" customHeight="1">
      <c r="A17" s="1"/>
      <c r="B17" s="14">
        <v>12</v>
      </c>
      <c r="C17" s="18" t="s">
        <v>12</v>
      </c>
      <c r="D17" s="33">
        <f>372+75</f>
        <v>447</v>
      </c>
      <c r="E17" s="37">
        <f t="shared" si="0"/>
        <v>145275</v>
      </c>
      <c r="F17" s="30">
        <f>0+81</f>
        <v>81</v>
      </c>
      <c r="G17" s="25">
        <f t="shared" si="1"/>
        <v>48114</v>
      </c>
      <c r="H17" s="26">
        <f t="shared" si="2"/>
        <v>193389</v>
      </c>
    </row>
    <row r="18" spans="1:8" ht="18" customHeight="1">
      <c r="A18" s="1"/>
      <c r="B18" s="14">
        <v>13</v>
      </c>
      <c r="C18" s="18" t="s">
        <v>13</v>
      </c>
      <c r="D18" s="33">
        <f>126-126</f>
        <v>0</v>
      </c>
      <c r="E18" s="37">
        <f t="shared" si="0"/>
        <v>0</v>
      </c>
      <c r="F18" s="30">
        <f>408-408</f>
        <v>0</v>
      </c>
      <c r="G18" s="25">
        <f t="shared" si="1"/>
        <v>0</v>
      </c>
      <c r="H18" s="26">
        <f t="shared" si="2"/>
        <v>0</v>
      </c>
    </row>
    <row r="19" spans="1:8" ht="18" customHeight="1">
      <c r="A19" s="1"/>
      <c r="B19" s="14">
        <v>14</v>
      </c>
      <c r="C19" s="18" t="s">
        <v>14</v>
      </c>
      <c r="D19" s="33">
        <f>182+35</f>
        <v>217</v>
      </c>
      <c r="E19" s="37">
        <f t="shared" si="0"/>
        <v>70525</v>
      </c>
      <c r="F19" s="30">
        <f>571+186</f>
        <v>757</v>
      </c>
      <c r="G19" s="25">
        <f t="shared" si="1"/>
        <v>449658</v>
      </c>
      <c r="H19" s="26">
        <f t="shared" si="2"/>
        <v>520183</v>
      </c>
    </row>
    <row r="20" spans="1:8" ht="18" customHeight="1">
      <c r="A20" s="1"/>
      <c r="B20" s="14">
        <v>15</v>
      </c>
      <c r="C20" s="18" t="s">
        <v>15</v>
      </c>
      <c r="D20" s="33">
        <f>53+18</f>
        <v>71</v>
      </c>
      <c r="E20" s="37">
        <f t="shared" si="0"/>
        <v>23075</v>
      </c>
      <c r="F20" s="30">
        <v>57</v>
      </c>
      <c r="G20" s="25">
        <f t="shared" si="1"/>
        <v>33858</v>
      </c>
      <c r="H20" s="26">
        <f t="shared" si="2"/>
        <v>56933</v>
      </c>
    </row>
    <row r="21" spans="1:8" ht="18" customHeight="1">
      <c r="A21" s="1"/>
      <c r="B21" s="14">
        <v>16</v>
      </c>
      <c r="C21" s="18" t="s">
        <v>16</v>
      </c>
      <c r="D21" s="33">
        <v>0</v>
      </c>
      <c r="E21" s="37">
        <f t="shared" si="0"/>
        <v>0</v>
      </c>
      <c r="F21" s="30">
        <v>0</v>
      </c>
      <c r="G21" s="25">
        <f t="shared" si="1"/>
        <v>0</v>
      </c>
      <c r="H21" s="26">
        <f t="shared" si="2"/>
        <v>0</v>
      </c>
    </row>
    <row r="22" spans="1:8" ht="18" customHeight="1">
      <c r="A22" s="1"/>
      <c r="B22" s="14">
        <v>17</v>
      </c>
      <c r="C22" s="18" t="s">
        <v>17</v>
      </c>
      <c r="D22" s="33">
        <f>0+11</f>
        <v>11</v>
      </c>
      <c r="E22" s="37">
        <f t="shared" si="0"/>
        <v>3575</v>
      </c>
      <c r="F22" s="30">
        <v>0</v>
      </c>
      <c r="G22" s="25">
        <f t="shared" si="1"/>
        <v>0</v>
      </c>
      <c r="H22" s="26">
        <f t="shared" si="2"/>
        <v>3575</v>
      </c>
    </row>
    <row r="23" spans="1:8" ht="18" customHeight="1">
      <c r="A23" s="1"/>
      <c r="B23" s="14">
        <v>18</v>
      </c>
      <c r="C23" s="18" t="s">
        <v>18</v>
      </c>
      <c r="D23" s="33">
        <f>79-79</f>
        <v>0</v>
      </c>
      <c r="E23" s="37">
        <f t="shared" si="0"/>
        <v>0</v>
      </c>
      <c r="F23" s="30">
        <f>61-61</f>
        <v>0</v>
      </c>
      <c r="G23" s="25">
        <f t="shared" si="1"/>
        <v>0</v>
      </c>
      <c r="H23" s="26">
        <f t="shared" si="2"/>
        <v>0</v>
      </c>
    </row>
    <row r="24" spans="1:8" ht="18" customHeight="1">
      <c r="A24" s="1"/>
      <c r="B24" s="14">
        <v>19</v>
      </c>
      <c r="C24" s="18" t="s">
        <v>19</v>
      </c>
      <c r="D24" s="33">
        <f>63+22</f>
        <v>85</v>
      </c>
      <c r="E24" s="37">
        <f t="shared" si="0"/>
        <v>27625</v>
      </c>
      <c r="F24" s="30">
        <f>184+20</f>
        <v>204</v>
      </c>
      <c r="G24" s="25">
        <f t="shared" si="1"/>
        <v>121176</v>
      </c>
      <c r="H24" s="26">
        <f t="shared" si="2"/>
        <v>148801</v>
      </c>
    </row>
    <row r="25" spans="1:8" ht="18" customHeight="1">
      <c r="A25" s="1"/>
      <c r="B25" s="14">
        <v>20</v>
      </c>
      <c r="C25" s="18" t="s">
        <v>20</v>
      </c>
      <c r="D25" s="33">
        <f>159-159</f>
        <v>0</v>
      </c>
      <c r="E25" s="37">
        <f t="shared" si="0"/>
        <v>0</v>
      </c>
      <c r="F25" s="30">
        <f>334-334</f>
        <v>0</v>
      </c>
      <c r="G25" s="25">
        <f t="shared" si="1"/>
        <v>0</v>
      </c>
      <c r="H25" s="26">
        <f t="shared" si="2"/>
        <v>0</v>
      </c>
    </row>
    <row r="26" spans="1:8" ht="18" customHeight="1">
      <c r="A26" s="1"/>
      <c r="B26" s="14">
        <v>21</v>
      </c>
      <c r="C26" s="18" t="s">
        <v>21</v>
      </c>
      <c r="D26" s="33">
        <f>45+55</f>
        <v>100</v>
      </c>
      <c r="E26" s="37">
        <f t="shared" si="0"/>
        <v>32500</v>
      </c>
      <c r="F26" s="30">
        <v>0</v>
      </c>
      <c r="G26" s="25">
        <f t="shared" si="1"/>
        <v>0</v>
      </c>
      <c r="H26" s="26">
        <f t="shared" si="2"/>
        <v>32500</v>
      </c>
    </row>
    <row r="27" spans="1:8" ht="18" customHeight="1">
      <c r="A27" s="1"/>
      <c r="B27" s="14">
        <v>22</v>
      </c>
      <c r="C27" s="18" t="s">
        <v>22</v>
      </c>
      <c r="D27" s="33">
        <f>252+8</f>
        <v>260</v>
      </c>
      <c r="E27" s="37">
        <f t="shared" si="0"/>
        <v>84500</v>
      </c>
      <c r="F27" s="30">
        <f>1042+37</f>
        <v>1079</v>
      </c>
      <c r="G27" s="25">
        <f t="shared" si="1"/>
        <v>640926</v>
      </c>
      <c r="H27" s="26">
        <f t="shared" si="2"/>
        <v>725426</v>
      </c>
    </row>
    <row r="28" spans="1:8" ht="18" customHeight="1">
      <c r="A28" s="1"/>
      <c r="B28" s="14">
        <v>23</v>
      </c>
      <c r="C28" s="18" t="s">
        <v>23</v>
      </c>
      <c r="D28" s="33">
        <f>75+15</f>
        <v>90</v>
      </c>
      <c r="E28" s="37">
        <f t="shared" si="0"/>
        <v>29250</v>
      </c>
      <c r="F28" s="30">
        <f>92+90</f>
        <v>182</v>
      </c>
      <c r="G28" s="25">
        <f t="shared" si="1"/>
        <v>108108</v>
      </c>
      <c r="H28" s="26">
        <f t="shared" si="2"/>
        <v>137358</v>
      </c>
    </row>
    <row r="29" spans="1:8" ht="18" customHeight="1">
      <c r="A29" s="1"/>
      <c r="B29" s="14">
        <v>24</v>
      </c>
      <c r="C29" s="18" t="s">
        <v>24</v>
      </c>
      <c r="D29" s="33">
        <f>262-212</f>
        <v>50</v>
      </c>
      <c r="E29" s="37">
        <f t="shared" si="0"/>
        <v>16250</v>
      </c>
      <c r="F29" s="30">
        <f>295-245</f>
        <v>50</v>
      </c>
      <c r="G29" s="25">
        <f t="shared" si="1"/>
        <v>29700</v>
      </c>
      <c r="H29" s="26">
        <f t="shared" si="2"/>
        <v>45950</v>
      </c>
    </row>
    <row r="30" spans="1:8" ht="18" customHeight="1">
      <c r="A30" s="1"/>
      <c r="B30" s="14">
        <v>25</v>
      </c>
      <c r="C30" s="18" t="s">
        <v>25</v>
      </c>
      <c r="D30" s="33">
        <v>12</v>
      </c>
      <c r="E30" s="37">
        <f t="shared" si="0"/>
        <v>3900</v>
      </c>
      <c r="F30" s="30">
        <v>0</v>
      </c>
      <c r="G30" s="25">
        <f t="shared" si="1"/>
        <v>0</v>
      </c>
      <c r="H30" s="26">
        <f t="shared" si="2"/>
        <v>3900</v>
      </c>
    </row>
    <row r="31" spans="1:8" ht="18" customHeight="1">
      <c r="A31" s="1"/>
      <c r="B31" s="20">
        <v>26</v>
      </c>
      <c r="C31" s="21" t="s">
        <v>31</v>
      </c>
      <c r="D31" s="33">
        <v>0</v>
      </c>
      <c r="E31" s="37">
        <f t="shared" si="0"/>
        <v>0</v>
      </c>
      <c r="F31" s="30">
        <v>0</v>
      </c>
      <c r="G31" s="25">
        <f t="shared" si="1"/>
        <v>0</v>
      </c>
      <c r="H31" s="26">
        <f t="shared" si="2"/>
        <v>0</v>
      </c>
    </row>
    <row r="32" spans="1:8" ht="21" customHeight="1" thickBot="1">
      <c r="A32" s="1"/>
      <c r="B32" s="15">
        <v>27</v>
      </c>
      <c r="C32" s="19" t="s">
        <v>28</v>
      </c>
      <c r="D32" s="34">
        <f>21+14</f>
        <v>35</v>
      </c>
      <c r="E32" s="38">
        <f t="shared" si="0"/>
        <v>11375</v>
      </c>
      <c r="F32" s="31">
        <f>69+50</f>
        <v>119</v>
      </c>
      <c r="G32" s="25">
        <f t="shared" si="1"/>
        <v>70686</v>
      </c>
      <c r="H32" s="26">
        <f t="shared" si="2"/>
        <v>82061</v>
      </c>
    </row>
    <row r="33" spans="1:8" ht="27.75" customHeight="1" thickBot="1">
      <c r="A33" s="7"/>
      <c r="B33" s="55" t="s">
        <v>26</v>
      </c>
      <c r="C33" s="56"/>
      <c r="D33" s="42">
        <f t="shared" ref="D33:H33" si="3">SUM(D6:D32)</f>
        <v>2196</v>
      </c>
      <c r="E33" s="24">
        <f t="shared" si="3"/>
        <v>713700</v>
      </c>
      <c r="F33" s="35">
        <f t="shared" si="3"/>
        <v>3562</v>
      </c>
      <c r="G33" s="24">
        <f t="shared" si="3"/>
        <v>2115828</v>
      </c>
      <c r="H33" s="24">
        <f t="shared" si="3"/>
        <v>2829528</v>
      </c>
    </row>
    <row r="34" spans="1:8" ht="17.25" customHeight="1">
      <c r="A34" s="8"/>
      <c r="B34" s="8"/>
      <c r="C34" s="9"/>
      <c r="D34" s="9"/>
      <c r="E34" s="9"/>
      <c r="F34" s="10"/>
      <c r="G34" s="10"/>
      <c r="H34" s="10"/>
    </row>
    <row r="35" spans="1:8" ht="46.25" customHeight="1">
      <c r="A35" s="11"/>
      <c r="B35" s="45" t="s">
        <v>36</v>
      </c>
      <c r="C35" s="46"/>
      <c r="D35" s="46"/>
      <c r="E35" s="46"/>
      <c r="F35" s="46"/>
      <c r="G35" s="46"/>
      <c r="H35" s="16" t="s">
        <v>37</v>
      </c>
    </row>
  </sheetData>
  <mergeCells count="8">
    <mergeCell ref="B2:H2"/>
    <mergeCell ref="B35:G35"/>
    <mergeCell ref="B3:B4"/>
    <mergeCell ref="C3:C4"/>
    <mergeCell ref="F3:G3"/>
    <mergeCell ref="H3:H4"/>
    <mergeCell ref="B33:C33"/>
    <mergeCell ref="D3:E3"/>
  </mergeCells>
  <pageMargins left="0.7" right="0.7" top="0.75" bottom="0.75" header="0.3" footer="0.3"/>
  <pageSetup paperSize="9" scale="39" orientation="portrait" r:id="rId1"/>
  <ignoredErrors>
    <ignoredError sqref="H33 F33:G3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2024-04-17T14:31:00Z</cp:lastPrinted>
  <dcterms:created xsi:type="dcterms:W3CDTF">2021-10-04T14:21:04Z</dcterms:created>
  <dcterms:modified xsi:type="dcterms:W3CDTF">2024-04-17T14:31:18Z</dcterms:modified>
</cp:coreProperties>
</file>