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Перерозподіл\Муковісцидоз 2023\364-Р\"/>
    </mc:Choice>
  </mc:AlternateContent>
  <xr:revisionPtr revIDLastSave="0" documentId="13_ncr:1_{2FFE6446-F4F3-43A9-9D66-B32149DC4028}"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G30" i="1"/>
  <c r="G11" i="1"/>
  <c r="G28" i="1"/>
  <c r="G27" i="1"/>
  <c r="G25" i="1"/>
  <c r="G22" i="1"/>
  <c r="G21" i="1"/>
  <c r="G10" i="1"/>
  <c r="D12" i="1"/>
  <c r="D31" i="1"/>
  <c r="E31" i="1" s="1"/>
  <c r="G31" i="1"/>
  <c r="G12" i="1"/>
  <c r="D10" i="1" l="1"/>
  <c r="I12" i="1" l="1"/>
  <c r="I31" i="1"/>
  <c r="I10" i="1"/>
  <c r="F12" i="1"/>
  <c r="E10" i="1"/>
  <c r="F31" i="1"/>
  <c r="I8" i="1"/>
  <c r="I9" i="1"/>
  <c r="I11" i="1"/>
  <c r="I13" i="1"/>
  <c r="I14" i="1"/>
  <c r="I15" i="1"/>
  <c r="I16" i="1"/>
  <c r="I17" i="1"/>
  <c r="I18" i="1"/>
  <c r="I19" i="1"/>
  <c r="I20" i="1"/>
  <c r="I21" i="1"/>
  <c r="I22" i="1"/>
  <c r="I23" i="1"/>
  <c r="I24" i="1"/>
  <c r="I25" i="1"/>
  <c r="I26" i="1"/>
  <c r="I27" i="1"/>
  <c r="I28" i="1"/>
  <c r="I29" i="1"/>
  <c r="I30" i="1"/>
  <c r="I32" i="1"/>
  <c r="I7" i="1"/>
  <c r="H8" i="1"/>
  <c r="H9" i="1"/>
  <c r="H11" i="1"/>
  <c r="H13" i="1"/>
  <c r="H14" i="1"/>
  <c r="H15" i="1"/>
  <c r="H16" i="1"/>
  <c r="H17" i="1"/>
  <c r="H18" i="1"/>
  <c r="H19" i="1"/>
  <c r="H20" i="1"/>
  <c r="H21" i="1"/>
  <c r="H22" i="1"/>
  <c r="H23" i="1"/>
  <c r="H24" i="1"/>
  <c r="H25" i="1"/>
  <c r="H26" i="1"/>
  <c r="H27" i="1"/>
  <c r="H28" i="1"/>
  <c r="H29" i="1"/>
  <c r="H30" i="1"/>
  <c r="H31" i="1"/>
  <c r="H32" i="1"/>
  <c r="H7" i="1"/>
  <c r="F8" i="1"/>
  <c r="J8" i="1" s="1"/>
  <c r="F9" i="1"/>
  <c r="F11" i="1"/>
  <c r="F13" i="1"/>
  <c r="J13" i="1" s="1"/>
  <c r="F14" i="1"/>
  <c r="J14" i="1" s="1"/>
  <c r="F15" i="1"/>
  <c r="J15" i="1" s="1"/>
  <c r="F16" i="1"/>
  <c r="J16" i="1" s="1"/>
  <c r="F17" i="1"/>
  <c r="F18" i="1"/>
  <c r="F19" i="1"/>
  <c r="F20" i="1"/>
  <c r="F21" i="1"/>
  <c r="F22" i="1"/>
  <c r="F23" i="1"/>
  <c r="F24" i="1"/>
  <c r="J24" i="1" s="1"/>
  <c r="F25" i="1"/>
  <c r="F26" i="1"/>
  <c r="F27" i="1"/>
  <c r="F28" i="1"/>
  <c r="F29" i="1"/>
  <c r="J29" i="1" s="1"/>
  <c r="F30" i="1"/>
  <c r="F32" i="1"/>
  <c r="J32" i="1" s="1"/>
  <c r="F7" i="1"/>
  <c r="E8" i="1"/>
  <c r="E9" i="1"/>
  <c r="E11" i="1"/>
  <c r="E13" i="1"/>
  <c r="E14" i="1"/>
  <c r="E15" i="1"/>
  <c r="E16" i="1"/>
  <c r="E17" i="1"/>
  <c r="E18" i="1"/>
  <c r="E19" i="1"/>
  <c r="E20" i="1"/>
  <c r="E21" i="1"/>
  <c r="E22" i="1"/>
  <c r="E23" i="1"/>
  <c r="E24" i="1"/>
  <c r="E25" i="1"/>
  <c r="E26" i="1"/>
  <c r="E27" i="1"/>
  <c r="E28" i="1"/>
  <c r="E29" i="1"/>
  <c r="E30" i="1"/>
  <c r="E32" i="1"/>
  <c r="J23" i="1" l="1"/>
  <c r="J30" i="1"/>
  <c r="J22" i="1"/>
  <c r="J21" i="1"/>
  <c r="H12" i="1"/>
  <c r="J31" i="1"/>
  <c r="E12" i="1"/>
  <c r="F10" i="1"/>
  <c r="J10" i="1" s="1"/>
  <c r="H10" i="1"/>
  <c r="J28" i="1"/>
  <c r="J20" i="1"/>
  <c r="J12" i="1"/>
  <c r="J27" i="1"/>
  <c r="J19" i="1"/>
  <c r="J11" i="1"/>
  <c r="J26" i="1"/>
  <c r="J18" i="1"/>
  <c r="J25" i="1"/>
  <c r="J17" i="1"/>
  <c r="J9" i="1"/>
  <c r="J7" i="1"/>
  <c r="D33" i="1"/>
  <c r="G33" i="1"/>
  <c r="E7" i="1"/>
  <c r="H33" i="1" l="1"/>
  <c r="E33" i="1"/>
  <c r="F33" i="1"/>
  <c r="I33" i="1" l="1"/>
  <c r="J33" i="1"/>
</calcChain>
</file>

<file path=xl/sharedStrings.xml><?xml version="1.0" encoding="utf-8"?>
<sst xmlns="http://schemas.openxmlformats.org/spreadsheetml/2006/main" count="43" uniqueCount="40">
  <si>
    <t>№ з/п</t>
  </si>
  <si>
    <t>Адміністративно-
територіальні одиниці</t>
  </si>
  <si>
    <t xml:space="preserve">Загальна вартість, грн </t>
  </si>
  <si>
    <t>к-сть уп.</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</si>
  <si>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</si>
  <si>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</si>
  <si>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</si>
  <si>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</si>
  <si>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</si>
  <si>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</si>
  <si>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</si>
  <si>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</si>
  <si>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</si>
  <si>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</si>
  <si>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</si>
  <si>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</si>
  <si>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</si>
  <si>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</si>
  <si>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</si>
  <si>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</si>
  <si>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</si>
  <si>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</si>
  <si>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</si>
  <si>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</si>
  <si>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</si>
  <si>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</si>
  <si>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</si>
  <si>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</si>
  <si>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</si>
  <si>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</si>
  <si>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</si>
  <si>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НДСЛ Охматдит</t>
  </si>
  <si>
    <t>Для лікування дітей і дорослих</t>
  </si>
  <si>
    <t>Розподіл лікарських засобів для лікування громадян, хворих на муковісцидоз,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медикаментів для громадян, хворих на муковісцидоз»</t>
  </si>
  <si>
    <t>Генеральний директор</t>
  </si>
  <si>
    <t>Едем АДАМАНОВ</t>
  </si>
  <si>
    <r>
      <t xml:space="preserve">КРЕОН® 25000
</t>
    </r>
    <r>
      <rPr>
        <sz val="11"/>
        <color theme="1"/>
        <rFont val="Times New Roman"/>
        <family val="1"/>
        <charset val="204"/>
      </rPr>
      <t xml:space="preserve"> капсули тверді з гастрорезистентними гранулами по 300 мг по 10 капсул у блістері; по 2 блістери в картонній коробці</t>
    </r>
    <r>
      <rPr>
        <b/>
        <sz val="11"/>
        <color theme="1"/>
        <rFont val="Times New Roman"/>
        <family val="1"/>
        <charset val="204"/>
      </rPr>
      <t xml:space="preserve">
(Панкреатин, в 1 капсулі 25000 ОД)
Виробник: Абботт Лабораторіз ГмбХ, Німеччина 
Ціна за капсулу (мінімікросферу в кишковорозчинній оболонці) - 9,24 грн
(mnn id: 13793)</t>
    </r>
  </si>
  <si>
    <t>к-сть капсул (мінімікросфер в кишковорозчинній оболонці)</t>
  </si>
  <si>
    <r>
      <t xml:space="preserve">КРЕОН® 25000
</t>
    </r>
    <r>
      <rPr>
        <sz val="11"/>
        <color theme="1"/>
        <rFont val="Times New Roman"/>
        <family val="1"/>
        <charset val="204"/>
      </rPr>
      <t xml:space="preserve"> капсули тверді з гастрорезистентними гранулами по 300 мг по 50 капсул у флаконі, по 1 флакону в картонній коробці
</t>
    </r>
    <r>
      <rPr>
        <b/>
        <sz val="11"/>
        <color theme="1"/>
        <rFont val="Times New Roman"/>
        <family val="1"/>
        <charset val="204"/>
      </rPr>
      <t>(Панкреатин, в 1 капсулі 25000 ОД)</t>
    </r>
    <r>
      <rPr>
        <sz val="11"/>
        <color theme="1"/>
        <rFont val="Times New Roman"/>
        <family val="1"/>
        <charset val="204"/>
      </rPr>
      <t xml:space="preserve">
</t>
    </r>
    <r>
      <rPr>
        <b/>
        <sz val="11"/>
        <color theme="1"/>
        <rFont val="Times New Roman"/>
        <family val="1"/>
        <charset val="204"/>
      </rPr>
      <t xml:space="preserve">Виробник: Абботт Лабораторіз ГмбХ, Німеччина 
</t>
    </r>
    <r>
      <rPr>
        <sz val="11"/>
        <color theme="1"/>
        <rFont val="Times New Roman"/>
        <family val="1"/>
        <charset val="204"/>
      </rPr>
      <t xml:space="preserve">
</t>
    </r>
    <r>
      <rPr>
        <b/>
        <sz val="11"/>
        <color theme="1"/>
        <rFont val="Times New Roman"/>
        <family val="1"/>
        <charset val="204"/>
      </rPr>
      <t>Ціна за капсулу (мінімікросферу в кишковорозчинній оболонці) - 9,24 грн
(mnn id: 13793)</t>
    </r>
  </si>
  <si>
    <t>ЗАТВЕРДЖЕНО
наказ державного підприємства 
«Медичні закупівлі України» від 17 листопада 2023 року № 1318-Р (у редакції наказу
державного підприємства «Медичні закупівлі України» від 18 квітня 2024 року №364-Р)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</si>
</sst>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sz val="16"/>
      <color theme="1"/>
      <name val="Calibri"/>
      <family val="2"/>
      <charset val="204"/>
      <scheme val="minor"/>
    </font>
    <font>
      <sz val="16"/>
      <name val="Arimo"/>
    </font>
    <font>
      <b/>
      <sz val="11"/>
      <color theme="1"/>
      <name val="Calibri"/>
      <family val="2"/>
      <charset val="204"/>
      <scheme val="minor"/>
    </font>
    <font>
      <b/>
      <sz val="11"/>
      <name val="Calibri"/>
      <family val="2"/>
      <charset val="204"/>
    </font>
    <font>
      <b/>
      <sz val="14"/>
      <name val="Times New Roman"/>
      <family val="1"/>
      <charset val="204"/>
    </font>
  </fonts>
  <fills count="2">
    <fill>
      <patternFill patternType="none"/>
    </fill>
    <fill>
      <patternFill patternType="gray125"/>
    </fill>
  </fills>
  <borders count="37">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rgb="FF000000"/>
      </left>
      <right style="medium">
        <color rgb="FF000000"/>
      </right>
      <top/>
      <bottom/>
      <diagonal/>
    </border>
    <border>
      <left style="medium">
        <color rgb="FF000000"/>
      </left>
      <right style="medium">
        <color indexed="64"/>
      </right>
      <top style="thin">
        <color rgb="FF000000"/>
      </top>
      <bottom style="thin">
        <color indexed="64"/>
      </bottom>
      <diagonal/>
    </border>
    <border>
      <left style="medium">
        <color rgb="FF000000"/>
      </left>
      <right style="medium">
        <color indexed="64"/>
      </right>
      <top style="thin">
        <color indexed="64"/>
      </top>
      <bottom style="medium">
        <color rgb="FF000000"/>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9">
    <xf numFmtId="0" fontId="0" fillId="0" borderId="0" xfId="0"/>
    <xf numFmtId="0" fontId="1" fillId="0" borderId="0" xfId="0" applyFont="1" applyAlignment="1">
      <alignment horizontal="center" vertical="center"/>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14" fillId="0" borderId="0" xfId="0" applyFont="1"/>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12" fillId="0" borderId="0" xfId="0" applyFont="1" applyAlignment="1">
      <alignment vertical="center"/>
    </xf>
    <xf numFmtId="4" fontId="10" fillId="0" borderId="0" xfId="0" applyNumberFormat="1" applyFont="1" applyAlignment="1">
      <alignment horizontal="right" vertical="center" wrapText="1"/>
    </xf>
    <xf numFmtId="0" fontId="13" fillId="0" borderId="0" xfId="0" applyFont="1" applyAlignment="1">
      <alignment vertical="center"/>
    </xf>
    <xf numFmtId="0" fontId="0" fillId="0" borderId="0" xfId="0" applyAlignment="1">
      <alignment vertical="center"/>
    </xf>
    <xf numFmtId="0" fontId="1" fillId="0" borderId="0" xfId="0" applyFont="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1" fontId="7" fillId="0" borderId="6" xfId="0" applyNumberFormat="1" applyFont="1" applyBorder="1" applyAlignment="1">
      <alignment horizontal="center" vertical="center" wrapText="1"/>
    </xf>
    <xf numFmtId="1" fontId="7" fillId="0" borderId="7" xfId="0" applyNumberFormat="1" applyFont="1" applyBorder="1" applyAlignment="1">
      <alignment horizontal="center" vertical="center" wrapText="1"/>
    </xf>
    <xf numFmtId="1" fontId="7" fillId="0" borderId="22"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1" fontId="7" fillId="0" borderId="21"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1" fontId="7" fillId="0" borderId="30" xfId="0" applyNumberFormat="1" applyFont="1" applyBorder="1" applyAlignment="1">
      <alignment horizontal="center" vertical="center" wrapText="1"/>
    </xf>
    <xf numFmtId="1" fontId="7" fillId="0" borderId="8" xfId="0" applyNumberFormat="1" applyFont="1" applyBorder="1" applyAlignment="1">
      <alignment horizontal="center" vertical="center" wrapText="1"/>
    </xf>
    <xf numFmtId="0" fontId="1" fillId="0" borderId="3" xfId="0" applyFont="1" applyBorder="1" applyAlignment="1">
      <alignment horizontal="center" vertical="center"/>
    </xf>
    <xf numFmtId="0" fontId="5" fillId="0" borderId="14" xfId="0" applyFont="1" applyBorder="1" applyAlignment="1">
      <alignment horizontal="left" vertical="center" wrapText="1"/>
    </xf>
    <xf numFmtId="3" fontId="1" fillId="0" borderId="13"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 fillId="0" borderId="31" xfId="0" applyNumberFormat="1" applyFont="1" applyBorder="1" applyAlignment="1">
      <alignment horizontal="center" vertical="center" wrapText="1"/>
    </xf>
    <xf numFmtId="4" fontId="1" fillId="0" borderId="32" xfId="0" applyNumberFormat="1" applyFont="1" applyBorder="1" applyAlignment="1">
      <alignment horizontal="center" vertical="center" wrapText="1"/>
    </xf>
    <xf numFmtId="4" fontId="5" fillId="0" borderId="28" xfId="0" applyNumberFormat="1" applyFont="1" applyBorder="1" applyAlignment="1">
      <alignment horizontal="center" vertical="center" wrapText="1"/>
    </xf>
    <xf numFmtId="0" fontId="1" fillId="0" borderId="4" xfId="0" applyFont="1" applyBorder="1" applyAlignment="1">
      <alignment horizontal="center" vertical="center"/>
    </xf>
    <xf numFmtId="0" fontId="5" fillId="0" borderId="15" xfId="0" applyFont="1" applyBorder="1" applyAlignment="1">
      <alignment horizontal="left" vertical="center" wrapText="1"/>
    </xf>
    <xf numFmtId="3" fontId="1" fillId="0" borderId="17"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4" fontId="1" fillId="0" borderId="33"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23" xfId="0" applyFont="1" applyBorder="1" applyAlignment="1">
      <alignment horizontal="center" vertical="center"/>
    </xf>
    <xf numFmtId="0" fontId="5" fillId="0" borderId="24" xfId="0" applyFont="1" applyBorder="1" applyAlignment="1">
      <alignment horizontal="left" vertical="center" wrapText="1"/>
    </xf>
    <xf numFmtId="0" fontId="1" fillId="0" borderId="25" xfId="0" applyFont="1" applyBorder="1" applyAlignment="1">
      <alignment horizontal="center" vertical="center"/>
    </xf>
    <xf numFmtId="0" fontId="5" fillId="0" borderId="19" xfId="0" applyFont="1" applyBorder="1" applyAlignment="1">
      <alignment horizontal="left" vertical="center" wrapText="1"/>
    </xf>
    <xf numFmtId="3" fontId="1" fillId="0" borderId="34" xfId="0" applyNumberFormat="1" applyFont="1" applyBorder="1" applyAlignment="1">
      <alignment horizontal="center" vertical="center" wrapText="1"/>
    </xf>
    <xf numFmtId="3" fontId="1" fillId="0" borderId="35" xfId="0" applyNumberFormat="1" applyFont="1" applyBorder="1" applyAlignment="1">
      <alignment horizontal="center" vertical="center" wrapText="1"/>
    </xf>
    <xf numFmtId="4" fontId="1" fillId="0" borderId="36" xfId="0" applyNumberFormat="1" applyFont="1" applyBorder="1" applyAlignment="1">
      <alignment horizontal="center" vertical="center" wrapText="1"/>
    </xf>
    <xf numFmtId="3" fontId="5" fillId="0" borderId="11" xfId="0" applyNumberFormat="1" applyFont="1" applyBorder="1" applyAlignment="1">
      <alignment horizontal="center" vertical="center"/>
    </xf>
    <xf numFmtId="3" fontId="5" fillId="0" borderId="8"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19" xfId="0" applyNumberFormat="1" applyFont="1" applyBorder="1" applyAlignment="1">
      <alignment horizontal="center" vertical="center" wrapText="1"/>
    </xf>
    <xf numFmtId="4" fontId="5" fillId="0" borderId="20" xfId="0" applyNumberFormat="1" applyFont="1" applyBorder="1" applyAlignment="1">
      <alignment horizontal="center" vertical="center"/>
    </xf>
    <xf numFmtId="4" fontId="5" fillId="0" borderId="8" xfId="0" applyNumberFormat="1" applyFont="1" applyBorder="1" applyAlignment="1">
      <alignment horizontal="center" vertical="center"/>
    </xf>
    <xf numFmtId="0" fontId="10" fillId="0" borderId="0" xfId="0" applyFont="1" applyAlignment="1">
      <alignment horizontal="left" vertical="center" wrapText="1"/>
    </xf>
    <xf numFmtId="0" fontId="8" fillId="0" borderId="7" xfId="0" applyFont="1" applyBorder="1" applyAlignment="1">
      <alignment horizontal="left" vertical="center" wrapText="1"/>
    </xf>
    <xf numFmtId="0" fontId="4" fillId="0" borderId="2" xfId="0" applyFont="1" applyBorder="1"/>
    <xf numFmtId="0" fontId="3" fillId="0" borderId="1" xfId="0" applyFont="1" applyBorder="1" applyAlignment="1">
      <alignment horizontal="center" vertical="center" wrapText="1"/>
    </xf>
    <xf numFmtId="0" fontId="4" fillId="0" borderId="1" xfId="0" applyFont="1" applyBorder="1"/>
    <xf numFmtId="0" fontId="6" fillId="0" borderId="8" xfId="0" applyFont="1" applyBorder="1" applyAlignment="1">
      <alignment horizontal="center" vertical="center" wrapText="1"/>
    </xf>
    <xf numFmtId="0" fontId="4" fillId="0" borderId="8" xfId="0" applyFont="1" applyBorder="1"/>
    <xf numFmtId="0" fontId="15" fillId="0" borderId="8" xfId="0" applyFont="1" applyBorder="1"/>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16" fillId="0" borderId="11" xfId="0" applyFont="1"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2"/>
  <sheetViews>
    <sheetView tabSelected="1" zoomScale="50" zoomScaleNormal="50" workbookViewId="0">
      <selection sqref="A1:J35"/>
    </sheetView>
  </sheetViews>
  <sheetFormatPr defaultColWidth="14.453125" defaultRowHeight="15" customHeight="1"/>
  <cols>
    <col min="1" max="2" width="5.36328125" customWidth="1"/>
    <col min="3" max="3" width="42.54296875" customWidth="1"/>
    <col min="4" max="4" width="27" customWidth="1"/>
    <col min="5" max="5" width="25.36328125" customWidth="1"/>
    <col min="6" max="6" width="23.81640625" customWidth="1"/>
    <col min="7" max="8" width="25.453125" customWidth="1"/>
    <col min="9" max="9" width="22.453125" customWidth="1"/>
    <col min="10" max="10" width="61" customWidth="1"/>
  </cols>
  <sheetData>
    <row r="1" spans="1:10" ht="114.65" customHeight="1">
      <c r="A1" s="1"/>
      <c r="B1" s="1"/>
      <c r="C1" s="15"/>
      <c r="D1" s="16"/>
      <c r="E1" s="16"/>
      <c r="F1" s="16"/>
      <c r="G1" s="16"/>
      <c r="H1" s="16"/>
      <c r="I1" s="16"/>
      <c r="J1" s="17" t="s">
        <v>39</v>
      </c>
    </row>
    <row r="2" spans="1:10" ht="89.4" customHeight="1" thickBot="1">
      <c r="A2" s="2"/>
      <c r="B2" s="59" t="s">
        <v>33</v>
      </c>
      <c r="C2" s="60"/>
      <c r="D2" s="60"/>
      <c r="E2" s="60"/>
      <c r="F2" s="60"/>
      <c r="G2" s="60"/>
      <c r="H2" s="60"/>
      <c r="I2" s="60"/>
      <c r="J2" s="60"/>
    </row>
    <row r="3" spans="1:10" ht="39" customHeight="1" thickBot="1">
      <c r="A3" s="2"/>
      <c r="B3" s="64" t="s">
        <v>0</v>
      </c>
      <c r="C3" s="64" t="s">
        <v>1</v>
      </c>
      <c r="D3" s="66" t="s">
        <v>32</v>
      </c>
      <c r="E3" s="67"/>
      <c r="F3" s="67"/>
      <c r="G3" s="67"/>
      <c r="H3" s="67"/>
      <c r="I3" s="68"/>
      <c r="J3" s="64" t="s">
        <v>2</v>
      </c>
    </row>
    <row r="4" spans="1:10" ht="171" customHeight="1" thickBot="1">
      <c r="A4" s="3"/>
      <c r="B4" s="64"/>
      <c r="C4" s="64"/>
      <c r="D4" s="61" t="s">
        <v>36</v>
      </c>
      <c r="E4" s="63"/>
      <c r="F4" s="63"/>
      <c r="G4" s="61" t="s">
        <v>38</v>
      </c>
      <c r="H4" s="62"/>
      <c r="I4" s="62"/>
      <c r="J4" s="64"/>
    </row>
    <row r="5" spans="1:10" ht="91.75" customHeight="1" thickBot="1">
      <c r="A5" s="3"/>
      <c r="B5" s="64"/>
      <c r="C5" s="64"/>
      <c r="D5" s="18" t="s">
        <v>37</v>
      </c>
      <c r="E5" s="18" t="s">
        <v>3</v>
      </c>
      <c r="F5" s="18" t="s">
        <v>4</v>
      </c>
      <c r="G5" s="18" t="s">
        <v>37</v>
      </c>
      <c r="H5" s="18" t="s">
        <v>3</v>
      </c>
      <c r="I5" s="18" t="s">
        <v>4</v>
      </c>
      <c r="J5" s="65"/>
    </row>
    <row r="6" spans="1:10" ht="12" customHeight="1" thickBot="1">
      <c r="A6" s="4"/>
      <c r="B6" s="19">
        <v>1</v>
      </c>
      <c r="C6" s="20">
        <v>2</v>
      </c>
      <c r="D6" s="21">
        <v>3</v>
      </c>
      <c r="E6" s="22">
        <v>4</v>
      </c>
      <c r="F6" s="23">
        <v>5</v>
      </c>
      <c r="G6" s="24">
        <v>6</v>
      </c>
      <c r="H6" s="25">
        <v>7</v>
      </c>
      <c r="I6" s="25">
        <v>8</v>
      </c>
      <c r="J6" s="26">
        <v>9</v>
      </c>
    </row>
    <row r="7" spans="1:10" ht="18" customHeight="1">
      <c r="A7" s="1"/>
      <c r="B7" s="27">
        <v>1</v>
      </c>
      <c r="C7" s="28" t="s">
        <v>5</v>
      </c>
      <c r="D7" s="29">
        <v>4020</v>
      </c>
      <c r="E7" s="30">
        <f>D7/20</f>
        <v>201</v>
      </c>
      <c r="F7" s="31">
        <f>D7*9.24</f>
        <v>37144.800000000003</v>
      </c>
      <c r="G7" s="32">
        <v>4900</v>
      </c>
      <c r="H7" s="33">
        <f>G7/50</f>
        <v>98</v>
      </c>
      <c r="I7" s="34">
        <f>G7*9.24</f>
        <v>45276</v>
      </c>
      <c r="J7" s="35">
        <f>F7+I7</f>
        <v>82420.800000000003</v>
      </c>
    </row>
    <row r="8" spans="1:10" ht="18" customHeight="1">
      <c r="A8" s="1"/>
      <c r="B8" s="36">
        <v>2</v>
      </c>
      <c r="C8" s="37" t="s">
        <v>6</v>
      </c>
      <c r="D8" s="29">
        <v>2060</v>
      </c>
      <c r="E8" s="30">
        <f t="shared" ref="E8:E32" si="0">D8/20</f>
        <v>103</v>
      </c>
      <c r="F8" s="31">
        <f t="shared" ref="F8:F32" si="1">D8*9.24</f>
        <v>19034.400000000001</v>
      </c>
      <c r="G8" s="38">
        <v>2500</v>
      </c>
      <c r="H8" s="39">
        <f t="shared" ref="H8:H32" si="2">G8/50</f>
        <v>50</v>
      </c>
      <c r="I8" s="40">
        <f t="shared" ref="I8:I32" si="3">G8*9.24</f>
        <v>23100</v>
      </c>
      <c r="J8" s="35">
        <f t="shared" ref="J8:J32" si="4">F8+I8</f>
        <v>42134.400000000001</v>
      </c>
    </row>
    <row r="9" spans="1:10" ht="18" customHeight="1">
      <c r="A9" s="1"/>
      <c r="B9" s="41">
        <v>3</v>
      </c>
      <c r="C9" s="37" t="s">
        <v>7</v>
      </c>
      <c r="D9" s="29">
        <v>4280</v>
      </c>
      <c r="E9" s="30">
        <f t="shared" si="0"/>
        <v>214</v>
      </c>
      <c r="F9" s="31">
        <f t="shared" si="1"/>
        <v>39547.200000000004</v>
      </c>
      <c r="G9" s="38">
        <v>5200</v>
      </c>
      <c r="H9" s="39">
        <f t="shared" si="2"/>
        <v>104</v>
      </c>
      <c r="I9" s="40">
        <f t="shared" si="3"/>
        <v>48048</v>
      </c>
      <c r="J9" s="35">
        <f t="shared" si="4"/>
        <v>87595.200000000012</v>
      </c>
    </row>
    <row r="10" spans="1:10" ht="18" customHeight="1">
      <c r="A10" s="1"/>
      <c r="B10" s="36">
        <v>4</v>
      </c>
      <c r="C10" s="37" t="s">
        <v>8</v>
      </c>
      <c r="D10" s="29">
        <f>6140-6140</f>
        <v>0</v>
      </c>
      <c r="E10" s="30">
        <f t="shared" si="0"/>
        <v>0</v>
      </c>
      <c r="F10" s="31">
        <f t="shared" si="1"/>
        <v>0</v>
      </c>
      <c r="G10" s="38">
        <f>7200-7200</f>
        <v>0</v>
      </c>
      <c r="H10" s="39">
        <f t="shared" si="2"/>
        <v>0</v>
      </c>
      <c r="I10" s="40">
        <f t="shared" si="3"/>
        <v>0</v>
      </c>
      <c r="J10" s="35">
        <f t="shared" si="4"/>
        <v>0</v>
      </c>
    </row>
    <row r="11" spans="1:10" ht="18" customHeight="1">
      <c r="A11" s="1"/>
      <c r="B11" s="41">
        <v>5</v>
      </c>
      <c r="C11" s="37" t="s">
        <v>9</v>
      </c>
      <c r="D11" s="29">
        <v>700</v>
      </c>
      <c r="E11" s="30">
        <f t="shared" si="0"/>
        <v>35</v>
      </c>
      <c r="F11" s="31">
        <f t="shared" si="1"/>
        <v>6468</v>
      </c>
      <c r="G11" s="38">
        <f>900+900</f>
        <v>1800</v>
      </c>
      <c r="H11" s="39">
        <f t="shared" si="2"/>
        <v>36</v>
      </c>
      <c r="I11" s="40">
        <f t="shared" si="3"/>
        <v>16632</v>
      </c>
      <c r="J11" s="35">
        <f t="shared" si="4"/>
        <v>23100</v>
      </c>
    </row>
    <row r="12" spans="1:10" ht="18" customHeight="1">
      <c r="A12" s="1"/>
      <c r="B12" s="36">
        <v>6</v>
      </c>
      <c r="C12" s="37" t="s">
        <v>10</v>
      </c>
      <c r="D12" s="29">
        <f>2100+3040</f>
        <v>5140</v>
      </c>
      <c r="E12" s="30">
        <f t="shared" si="0"/>
        <v>257</v>
      </c>
      <c r="F12" s="31">
        <f t="shared" si="1"/>
        <v>47493.599999999999</v>
      </c>
      <c r="G12" s="38">
        <f>2550+100</f>
        <v>2650</v>
      </c>
      <c r="H12" s="39">
        <f t="shared" si="2"/>
        <v>53</v>
      </c>
      <c r="I12" s="40">
        <f t="shared" si="3"/>
        <v>24486</v>
      </c>
      <c r="J12" s="35">
        <f t="shared" si="4"/>
        <v>71979.600000000006</v>
      </c>
    </row>
    <row r="13" spans="1:10" ht="18" customHeight="1">
      <c r="A13" s="1"/>
      <c r="B13" s="41">
        <v>7</v>
      </c>
      <c r="C13" s="37" t="s">
        <v>11</v>
      </c>
      <c r="D13" s="29">
        <v>2340</v>
      </c>
      <c r="E13" s="30">
        <f t="shared" si="0"/>
        <v>117</v>
      </c>
      <c r="F13" s="31">
        <f t="shared" si="1"/>
        <v>21621.600000000002</v>
      </c>
      <c r="G13" s="38">
        <v>2850</v>
      </c>
      <c r="H13" s="39">
        <f t="shared" si="2"/>
        <v>57</v>
      </c>
      <c r="I13" s="40">
        <f t="shared" si="3"/>
        <v>26334</v>
      </c>
      <c r="J13" s="35">
        <f t="shared" si="4"/>
        <v>47955.600000000006</v>
      </c>
    </row>
    <row r="14" spans="1:10" ht="22.25" customHeight="1">
      <c r="A14" s="1"/>
      <c r="B14" s="36">
        <v>8</v>
      </c>
      <c r="C14" s="37" t="s">
        <v>12</v>
      </c>
      <c r="D14" s="29">
        <v>2480</v>
      </c>
      <c r="E14" s="30">
        <f t="shared" si="0"/>
        <v>124</v>
      </c>
      <c r="F14" s="31">
        <f t="shared" si="1"/>
        <v>22915.200000000001</v>
      </c>
      <c r="G14" s="38">
        <v>3000</v>
      </c>
      <c r="H14" s="39">
        <f t="shared" si="2"/>
        <v>60</v>
      </c>
      <c r="I14" s="40">
        <f t="shared" si="3"/>
        <v>27720</v>
      </c>
      <c r="J14" s="35">
        <f t="shared" si="4"/>
        <v>50635.199999999997</v>
      </c>
    </row>
    <row r="15" spans="1:10" ht="18" customHeight="1">
      <c r="A15" s="1"/>
      <c r="B15" s="41">
        <v>9</v>
      </c>
      <c r="C15" s="37" t="s">
        <v>13</v>
      </c>
      <c r="D15" s="29">
        <v>2080</v>
      </c>
      <c r="E15" s="30">
        <f t="shared" si="0"/>
        <v>104</v>
      </c>
      <c r="F15" s="31">
        <f t="shared" si="1"/>
        <v>19219.2</v>
      </c>
      <c r="G15" s="38">
        <v>2550</v>
      </c>
      <c r="H15" s="39">
        <f t="shared" si="2"/>
        <v>51</v>
      </c>
      <c r="I15" s="40">
        <f t="shared" si="3"/>
        <v>23562</v>
      </c>
      <c r="J15" s="35">
        <f t="shared" si="4"/>
        <v>42781.2</v>
      </c>
    </row>
    <row r="16" spans="1:10" ht="18" customHeight="1">
      <c r="A16" s="1"/>
      <c r="B16" s="36">
        <v>10</v>
      </c>
      <c r="C16" s="37" t="s">
        <v>14</v>
      </c>
      <c r="D16" s="29">
        <v>3060</v>
      </c>
      <c r="E16" s="30">
        <f t="shared" si="0"/>
        <v>153</v>
      </c>
      <c r="F16" s="31">
        <f t="shared" si="1"/>
        <v>28274.400000000001</v>
      </c>
      <c r="G16" s="38">
        <v>3700</v>
      </c>
      <c r="H16" s="39">
        <f t="shared" si="2"/>
        <v>74</v>
      </c>
      <c r="I16" s="40">
        <f t="shared" si="3"/>
        <v>34188</v>
      </c>
      <c r="J16" s="35">
        <f t="shared" si="4"/>
        <v>62462.400000000001</v>
      </c>
    </row>
    <row r="17" spans="1:15" ht="18" customHeight="1">
      <c r="A17" s="1"/>
      <c r="B17" s="41">
        <v>11</v>
      </c>
      <c r="C17" s="37" t="s">
        <v>15</v>
      </c>
      <c r="D17" s="29">
        <v>0</v>
      </c>
      <c r="E17" s="30">
        <f t="shared" si="0"/>
        <v>0</v>
      </c>
      <c r="F17" s="31">
        <f t="shared" si="1"/>
        <v>0</v>
      </c>
      <c r="G17" s="38">
        <v>0</v>
      </c>
      <c r="H17" s="39">
        <f t="shared" si="2"/>
        <v>0</v>
      </c>
      <c r="I17" s="40">
        <f t="shared" si="3"/>
        <v>0</v>
      </c>
      <c r="J17" s="35">
        <f t="shared" si="4"/>
        <v>0</v>
      </c>
    </row>
    <row r="18" spans="1:15" ht="18" customHeight="1">
      <c r="A18" s="1"/>
      <c r="B18" s="36">
        <v>12</v>
      </c>
      <c r="C18" s="37" t="s">
        <v>16</v>
      </c>
      <c r="D18" s="29">
        <v>5800</v>
      </c>
      <c r="E18" s="30">
        <f t="shared" si="0"/>
        <v>290</v>
      </c>
      <c r="F18" s="31">
        <f t="shared" si="1"/>
        <v>53592</v>
      </c>
      <c r="G18" s="38">
        <v>7050</v>
      </c>
      <c r="H18" s="39">
        <f t="shared" si="2"/>
        <v>141</v>
      </c>
      <c r="I18" s="40">
        <f t="shared" si="3"/>
        <v>65142</v>
      </c>
      <c r="J18" s="35">
        <f t="shared" si="4"/>
        <v>118734</v>
      </c>
    </row>
    <row r="19" spans="1:15" ht="18" customHeight="1">
      <c r="A19" s="1"/>
      <c r="B19" s="41">
        <v>13</v>
      </c>
      <c r="C19" s="37" t="s">
        <v>17</v>
      </c>
      <c r="D19" s="29">
        <v>6100</v>
      </c>
      <c r="E19" s="30">
        <f t="shared" si="0"/>
        <v>305</v>
      </c>
      <c r="F19" s="31">
        <f t="shared" si="1"/>
        <v>56364</v>
      </c>
      <c r="G19" s="38">
        <v>7400</v>
      </c>
      <c r="H19" s="39">
        <f t="shared" si="2"/>
        <v>148</v>
      </c>
      <c r="I19" s="40">
        <f t="shared" si="3"/>
        <v>68376</v>
      </c>
      <c r="J19" s="35">
        <f t="shared" si="4"/>
        <v>124740</v>
      </c>
    </row>
    <row r="20" spans="1:15" ht="18" customHeight="1">
      <c r="A20" s="1"/>
      <c r="B20" s="36">
        <v>14</v>
      </c>
      <c r="C20" s="37" t="s">
        <v>18</v>
      </c>
      <c r="D20" s="29">
        <v>740</v>
      </c>
      <c r="E20" s="30">
        <f t="shared" si="0"/>
        <v>37</v>
      </c>
      <c r="F20" s="31">
        <f t="shared" si="1"/>
        <v>6837.6</v>
      </c>
      <c r="G20" s="38">
        <v>950</v>
      </c>
      <c r="H20" s="39">
        <f t="shared" si="2"/>
        <v>19</v>
      </c>
      <c r="I20" s="40">
        <f t="shared" si="3"/>
        <v>8778</v>
      </c>
      <c r="J20" s="35">
        <f t="shared" si="4"/>
        <v>15615.6</v>
      </c>
    </row>
    <row r="21" spans="1:15" ht="18" customHeight="1">
      <c r="A21" s="1"/>
      <c r="B21" s="41">
        <v>15</v>
      </c>
      <c r="C21" s="37" t="s">
        <v>19</v>
      </c>
      <c r="D21" s="29">
        <v>0</v>
      </c>
      <c r="E21" s="30">
        <f t="shared" si="0"/>
        <v>0</v>
      </c>
      <c r="F21" s="31">
        <f t="shared" si="1"/>
        <v>0</v>
      </c>
      <c r="G21" s="38">
        <f>0+1450</f>
        <v>1450</v>
      </c>
      <c r="H21" s="39">
        <f t="shared" si="2"/>
        <v>29</v>
      </c>
      <c r="I21" s="40">
        <f t="shared" si="3"/>
        <v>13398</v>
      </c>
      <c r="J21" s="35">
        <f t="shared" si="4"/>
        <v>13398</v>
      </c>
    </row>
    <row r="22" spans="1:15" ht="18" customHeight="1">
      <c r="A22" s="1"/>
      <c r="B22" s="36">
        <v>16</v>
      </c>
      <c r="C22" s="37" t="s">
        <v>20</v>
      </c>
      <c r="D22" s="29">
        <v>4440</v>
      </c>
      <c r="E22" s="30">
        <f t="shared" si="0"/>
        <v>222</v>
      </c>
      <c r="F22" s="31">
        <f t="shared" si="1"/>
        <v>41025.599999999999</v>
      </c>
      <c r="G22" s="38">
        <f>5400+1700</f>
        <v>7100</v>
      </c>
      <c r="H22" s="39">
        <f t="shared" si="2"/>
        <v>142</v>
      </c>
      <c r="I22" s="40">
        <f t="shared" si="3"/>
        <v>65604</v>
      </c>
      <c r="J22" s="35">
        <f t="shared" si="4"/>
        <v>106629.6</v>
      </c>
    </row>
    <row r="23" spans="1:15" ht="18" customHeight="1">
      <c r="A23" s="1"/>
      <c r="B23" s="41">
        <v>17</v>
      </c>
      <c r="C23" s="37" t="s">
        <v>21</v>
      </c>
      <c r="D23" s="29">
        <v>3740</v>
      </c>
      <c r="E23" s="30">
        <f t="shared" si="0"/>
        <v>187</v>
      </c>
      <c r="F23" s="31">
        <f t="shared" si="1"/>
        <v>34557.599999999999</v>
      </c>
      <c r="G23" s="38">
        <f>4550+400</f>
        <v>4950</v>
      </c>
      <c r="H23" s="39">
        <f t="shared" si="2"/>
        <v>99</v>
      </c>
      <c r="I23" s="40">
        <f t="shared" si="3"/>
        <v>45738</v>
      </c>
      <c r="J23" s="35">
        <f t="shared" si="4"/>
        <v>80295.600000000006</v>
      </c>
    </row>
    <row r="24" spans="1:15" ht="18" customHeight="1">
      <c r="A24" s="1"/>
      <c r="B24" s="36">
        <v>18</v>
      </c>
      <c r="C24" s="37" t="s">
        <v>22</v>
      </c>
      <c r="D24" s="29">
        <v>4320</v>
      </c>
      <c r="E24" s="30">
        <f t="shared" si="0"/>
        <v>216</v>
      </c>
      <c r="F24" s="31">
        <f t="shared" si="1"/>
        <v>39916.800000000003</v>
      </c>
      <c r="G24" s="38">
        <v>5250</v>
      </c>
      <c r="H24" s="39">
        <f t="shared" si="2"/>
        <v>105</v>
      </c>
      <c r="I24" s="40">
        <f t="shared" si="3"/>
        <v>48510</v>
      </c>
      <c r="J24" s="35">
        <f t="shared" si="4"/>
        <v>88426.8</v>
      </c>
      <c r="O24" s="5"/>
    </row>
    <row r="25" spans="1:15" ht="18" customHeight="1">
      <c r="A25" s="1"/>
      <c r="B25" s="41">
        <v>19</v>
      </c>
      <c r="C25" s="37" t="s">
        <v>23</v>
      </c>
      <c r="D25" s="29">
        <v>0</v>
      </c>
      <c r="E25" s="30">
        <f t="shared" si="0"/>
        <v>0</v>
      </c>
      <c r="F25" s="31">
        <f t="shared" si="1"/>
        <v>0</v>
      </c>
      <c r="G25" s="38">
        <f>0+1050</f>
        <v>1050</v>
      </c>
      <c r="H25" s="39">
        <f t="shared" si="2"/>
        <v>21</v>
      </c>
      <c r="I25" s="40">
        <f t="shared" si="3"/>
        <v>9702</v>
      </c>
      <c r="J25" s="35">
        <f t="shared" si="4"/>
        <v>9702</v>
      </c>
    </row>
    <row r="26" spans="1:15" ht="18" customHeight="1">
      <c r="A26" s="1"/>
      <c r="B26" s="36">
        <v>20</v>
      </c>
      <c r="C26" s="37" t="s">
        <v>24</v>
      </c>
      <c r="D26" s="29">
        <v>2200</v>
      </c>
      <c r="E26" s="30">
        <f t="shared" si="0"/>
        <v>110</v>
      </c>
      <c r="F26" s="31">
        <f t="shared" si="1"/>
        <v>20328</v>
      </c>
      <c r="G26" s="38">
        <v>2650</v>
      </c>
      <c r="H26" s="39">
        <f t="shared" si="2"/>
        <v>53</v>
      </c>
      <c r="I26" s="40">
        <f t="shared" si="3"/>
        <v>24486</v>
      </c>
      <c r="J26" s="35">
        <f t="shared" si="4"/>
        <v>44814</v>
      </c>
    </row>
    <row r="27" spans="1:15" ht="18" customHeight="1">
      <c r="A27" s="1"/>
      <c r="B27" s="41">
        <v>21</v>
      </c>
      <c r="C27" s="37" t="s">
        <v>25</v>
      </c>
      <c r="D27" s="29">
        <v>0</v>
      </c>
      <c r="E27" s="30">
        <f t="shared" si="0"/>
        <v>0</v>
      </c>
      <c r="F27" s="31">
        <f t="shared" si="1"/>
        <v>0</v>
      </c>
      <c r="G27" s="38">
        <f>0+700</f>
        <v>700</v>
      </c>
      <c r="H27" s="39">
        <f t="shared" si="2"/>
        <v>14</v>
      </c>
      <c r="I27" s="40">
        <f t="shared" si="3"/>
        <v>6468</v>
      </c>
      <c r="J27" s="35">
        <f t="shared" si="4"/>
        <v>6468</v>
      </c>
    </row>
    <row r="28" spans="1:15" ht="18" customHeight="1">
      <c r="A28" s="1"/>
      <c r="B28" s="36">
        <v>22</v>
      </c>
      <c r="C28" s="37" t="s">
        <v>26</v>
      </c>
      <c r="D28" s="29">
        <v>0</v>
      </c>
      <c r="E28" s="30">
        <f t="shared" si="0"/>
        <v>0</v>
      </c>
      <c r="F28" s="31">
        <f t="shared" si="1"/>
        <v>0</v>
      </c>
      <c r="G28" s="38">
        <f>0+600</f>
        <v>600</v>
      </c>
      <c r="H28" s="39">
        <f t="shared" si="2"/>
        <v>12</v>
      </c>
      <c r="I28" s="40">
        <f t="shared" si="3"/>
        <v>5544</v>
      </c>
      <c r="J28" s="35">
        <f t="shared" si="4"/>
        <v>5544</v>
      </c>
    </row>
    <row r="29" spans="1:15" ht="18" customHeight="1">
      <c r="A29" s="1"/>
      <c r="B29" s="41">
        <v>23</v>
      </c>
      <c r="C29" s="37" t="s">
        <v>27</v>
      </c>
      <c r="D29" s="29">
        <v>1580</v>
      </c>
      <c r="E29" s="30">
        <f t="shared" si="0"/>
        <v>79</v>
      </c>
      <c r="F29" s="31">
        <f t="shared" si="1"/>
        <v>14599.2</v>
      </c>
      <c r="G29" s="38">
        <v>1950</v>
      </c>
      <c r="H29" s="39">
        <f t="shared" si="2"/>
        <v>39</v>
      </c>
      <c r="I29" s="40">
        <f t="shared" si="3"/>
        <v>18018</v>
      </c>
      <c r="J29" s="35">
        <f t="shared" si="4"/>
        <v>32617.200000000001</v>
      </c>
    </row>
    <row r="30" spans="1:15" ht="18" customHeight="1">
      <c r="A30" s="1"/>
      <c r="B30" s="36">
        <v>24</v>
      </c>
      <c r="C30" s="37" t="s">
        <v>28</v>
      </c>
      <c r="D30" s="29">
        <v>1500</v>
      </c>
      <c r="E30" s="30">
        <f t="shared" si="0"/>
        <v>75</v>
      </c>
      <c r="F30" s="31">
        <f t="shared" si="1"/>
        <v>13860</v>
      </c>
      <c r="G30" s="38">
        <f>1850+400</f>
        <v>2250</v>
      </c>
      <c r="H30" s="39">
        <f t="shared" si="2"/>
        <v>45</v>
      </c>
      <c r="I30" s="40">
        <f t="shared" si="3"/>
        <v>20790</v>
      </c>
      <c r="J30" s="35">
        <f t="shared" si="4"/>
        <v>34650</v>
      </c>
    </row>
    <row r="31" spans="1:15" ht="18" customHeight="1">
      <c r="A31" s="1"/>
      <c r="B31" s="42">
        <v>25</v>
      </c>
      <c r="C31" s="43" t="s">
        <v>29</v>
      </c>
      <c r="D31" s="29">
        <f>1120+3100</f>
        <v>4220</v>
      </c>
      <c r="E31" s="30">
        <f t="shared" si="0"/>
        <v>211</v>
      </c>
      <c r="F31" s="31">
        <f t="shared" si="1"/>
        <v>38992.800000000003</v>
      </c>
      <c r="G31" s="38">
        <f>1350+150</f>
        <v>1500</v>
      </c>
      <c r="H31" s="39">
        <f t="shared" si="2"/>
        <v>30</v>
      </c>
      <c r="I31" s="40">
        <f t="shared" si="3"/>
        <v>13860</v>
      </c>
      <c r="J31" s="35">
        <f t="shared" si="4"/>
        <v>52852.800000000003</v>
      </c>
    </row>
    <row r="32" spans="1:15" ht="18" customHeight="1" thickBot="1">
      <c r="A32" s="1"/>
      <c r="B32" s="44">
        <v>26</v>
      </c>
      <c r="C32" s="45" t="s">
        <v>31</v>
      </c>
      <c r="D32" s="29">
        <v>0</v>
      </c>
      <c r="E32" s="30">
        <f t="shared" si="0"/>
        <v>0</v>
      </c>
      <c r="F32" s="31">
        <f t="shared" si="1"/>
        <v>0</v>
      </c>
      <c r="G32" s="46">
        <v>0</v>
      </c>
      <c r="H32" s="47">
        <f t="shared" si="2"/>
        <v>0</v>
      </c>
      <c r="I32" s="48">
        <f t="shared" si="3"/>
        <v>0</v>
      </c>
      <c r="J32" s="35">
        <f t="shared" si="4"/>
        <v>0</v>
      </c>
    </row>
    <row r="33" spans="1:16" ht="27.75" customHeight="1" thickBot="1">
      <c r="A33" s="6"/>
      <c r="B33" s="57" t="s">
        <v>30</v>
      </c>
      <c r="C33" s="58"/>
      <c r="D33" s="49">
        <f>SUM(D7:D32)</f>
        <v>60800</v>
      </c>
      <c r="E33" s="50">
        <f>SUM(E7:E32)</f>
        <v>3040</v>
      </c>
      <c r="F33" s="51">
        <f t="shared" ref="F33" si="5">SUM(F7:F32)</f>
        <v>561792</v>
      </c>
      <c r="G33" s="52">
        <f>SUM(SUM(G7:G32))</f>
        <v>74000</v>
      </c>
      <c r="H33" s="53">
        <f>SUM(H7:H32)</f>
        <v>1480</v>
      </c>
      <c r="I33" s="54">
        <f>SUM(I7:I32)</f>
        <v>683760</v>
      </c>
      <c r="J33" s="55">
        <f>SUM(J7:J32)</f>
        <v>1245552</v>
      </c>
    </row>
    <row r="34" spans="1:16" ht="17.25" customHeight="1">
      <c r="A34" s="7"/>
      <c r="B34" s="7"/>
      <c r="C34" s="8"/>
      <c r="D34" s="9"/>
      <c r="E34" s="9"/>
      <c r="F34" s="9"/>
      <c r="G34" s="9"/>
      <c r="H34" s="9"/>
      <c r="I34" s="9"/>
      <c r="J34" s="9"/>
    </row>
    <row r="35" spans="1:16" s="14" customFormat="1" ht="71.400000000000006" customHeight="1">
      <c r="A35" s="10"/>
      <c r="B35" s="56" t="s">
        <v>34</v>
      </c>
      <c r="C35" s="56"/>
      <c r="D35" s="56"/>
      <c r="E35" s="56"/>
      <c r="F35" s="56"/>
      <c r="G35" s="56"/>
      <c r="H35" s="56"/>
      <c r="I35" s="11"/>
      <c r="J35" s="12" t="s">
        <v>35</v>
      </c>
      <c r="K35" s="13"/>
      <c r="L35" s="11"/>
      <c r="M35" s="13"/>
      <c r="N35" s="13"/>
      <c r="O35" s="11"/>
      <c r="P35" s="12"/>
    </row>
    <row r="36" spans="1:16" ht="14.25" customHeight="1"/>
    <row r="37" spans="1:16" ht="14.25" customHeight="1"/>
    <row r="38" spans="1:16" ht="14.25" customHeight="1"/>
    <row r="39" spans="1:16" ht="14.25" customHeight="1"/>
    <row r="40" spans="1:16" ht="14.25" customHeight="1"/>
    <row r="41" spans="1:16" ht="14.25" customHeight="1"/>
    <row r="42" spans="1:16" ht="14.25" customHeight="1"/>
    <row r="43" spans="1:16" ht="14.25" customHeight="1"/>
    <row r="44" spans="1:16" ht="14.25" customHeight="1"/>
    <row r="45" spans="1:16" ht="14.25" customHeight="1"/>
    <row r="46" spans="1:16" ht="14.25" customHeight="1"/>
    <row r="47" spans="1:16" ht="14.25" customHeight="1"/>
    <row r="48" spans="1: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sheetData>
  <mergeCells count="9">
    <mergeCell ref="B35:H35"/>
    <mergeCell ref="B33:C33"/>
    <mergeCell ref="B2:J2"/>
    <mergeCell ref="G4:I4"/>
    <mergeCell ref="D4:F4"/>
    <mergeCell ref="B3:B5"/>
    <mergeCell ref="C3:C5"/>
    <mergeCell ref="J3:J5"/>
    <mergeCell ref="D3:I3"/>
  </mergeCells>
  <pageMargins left="0.7" right="0.7" top="0.75" bottom="0.75" header="0" footer="0"/>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2024-04-19T06:37:08Z</cp:lastPrinted>
  <dcterms:created xsi:type="dcterms:W3CDTF">2022-09-09T06:53:20Z</dcterms:created>
  <dcterms:modified xsi:type="dcterms:W3CDTF">2024-04-19T06:37:18Z</dcterms:modified>
</cp:coreProperties>
</file>