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y.maidaniuk\Desktop\y.maidaniuk\Перерозподіл\Еритроцити\"/>
    </mc:Choice>
  </mc:AlternateContent>
  <xr:revisionPtr revIDLastSave="0" documentId="13_ncr:1_{3D8610B6-F1F8-485A-8DCA-D28DB1946E73}"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Print_Area" localSheetId="0">Лист1!$B$1:$L$38</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9" roundtripDataSignature="AMtx7miWyIBL2Z/+qPikLG8pDtY3kZdF5A=="/>
    </ext>
  </extLst>
</workbook>
</file>

<file path=xl/calcChain.xml><?xml version="1.0" encoding="utf-8"?>
<calcChain xmlns="http://schemas.openxmlformats.org/spreadsheetml/2006/main">
  <c r="D24" i="1" l="1"/>
  <c r="J24" i="1"/>
  <c r="J25" i="1"/>
  <c r="D25" i="1"/>
  <c r="J33" i="1"/>
  <c r="D33" i="1"/>
  <c r="K33" i="1" l="1"/>
  <c r="E33" i="1"/>
  <c r="J35" i="1"/>
  <c r="J32" i="1"/>
  <c r="K32" i="1" s="1"/>
  <c r="D32" i="1"/>
  <c r="J19" i="1"/>
  <c r="D19" i="1"/>
  <c r="J34" i="1"/>
  <c r="K34" i="1" s="1"/>
  <c r="D34" i="1"/>
  <c r="E34" i="1" s="1"/>
  <c r="K19" i="1"/>
  <c r="J31" i="1"/>
  <c r="K31" i="1" s="1"/>
  <c r="D31" i="1"/>
  <c r="E31" i="1" s="1"/>
  <c r="E24" i="1"/>
  <c r="D29" i="1"/>
  <c r="J29" i="1"/>
  <c r="K29" i="1" s="1"/>
  <c r="J26" i="1"/>
  <c r="K26" i="1" s="1"/>
  <c r="D26" i="1"/>
  <c r="E26" i="1" s="1"/>
  <c r="J13" i="1"/>
  <c r="K13" i="1" s="1"/>
  <c r="D13" i="1"/>
  <c r="E13" i="1" s="1"/>
  <c r="J23" i="1"/>
  <c r="K23" i="1" s="1"/>
  <c r="D23" i="1"/>
  <c r="E23" i="1" s="1"/>
  <c r="D21" i="1"/>
  <c r="E21" i="1" s="1"/>
  <c r="D20" i="1"/>
  <c r="E20" i="1" s="1"/>
  <c r="J18" i="1"/>
  <c r="K18" i="1" s="1"/>
  <c r="D18" i="1"/>
  <c r="E18" i="1" s="1"/>
  <c r="J15" i="1"/>
  <c r="K15" i="1" s="1"/>
  <c r="D15" i="1"/>
  <c r="E15" i="1" s="1"/>
  <c r="F19" i="1"/>
  <c r="G19" i="1" s="1"/>
  <c r="F12" i="1"/>
  <c r="G12" i="1" s="1"/>
  <c r="J12" i="1"/>
  <c r="K12" i="1" s="1"/>
  <c r="D12" i="1"/>
  <c r="E12" i="1" s="1"/>
  <c r="J10" i="1"/>
  <c r="K10" i="1" s="1"/>
  <c r="D10" i="1"/>
  <c r="E10" i="1" s="1"/>
  <c r="J8" i="1"/>
  <c r="K8" i="1" s="1"/>
  <c r="D8" i="1"/>
  <c r="E8" i="1" s="1"/>
  <c r="J6" i="1"/>
  <c r="K6" i="1" s="1"/>
  <c r="D6" i="1"/>
  <c r="E6" i="1" s="1"/>
  <c r="H19" i="1"/>
  <c r="H35" i="1" s="1"/>
  <c r="J7" i="1"/>
  <c r="K7" i="1" s="1"/>
  <c r="H7" i="1"/>
  <c r="I7" i="1" s="1"/>
  <c r="D7" i="1"/>
  <c r="E7" i="1" s="1"/>
  <c r="F6" i="1"/>
  <c r="G6" i="1" s="1"/>
  <c r="E32" i="1"/>
  <c r="K9" i="1"/>
  <c r="K11" i="1"/>
  <c r="K14" i="1"/>
  <c r="K16" i="1"/>
  <c r="K17" i="1"/>
  <c r="K20" i="1"/>
  <c r="K21" i="1"/>
  <c r="K22" i="1"/>
  <c r="K25" i="1"/>
  <c r="K27" i="1"/>
  <c r="K28" i="1"/>
  <c r="K30" i="1"/>
  <c r="I8" i="1"/>
  <c r="I9" i="1"/>
  <c r="I10" i="1"/>
  <c r="I11" i="1"/>
  <c r="I12" i="1"/>
  <c r="I13" i="1"/>
  <c r="I14" i="1"/>
  <c r="I15" i="1"/>
  <c r="I16" i="1"/>
  <c r="I17" i="1"/>
  <c r="I18" i="1"/>
  <c r="I20" i="1"/>
  <c r="I21" i="1"/>
  <c r="I22" i="1"/>
  <c r="I23" i="1"/>
  <c r="I24" i="1"/>
  <c r="I25" i="1"/>
  <c r="I26" i="1"/>
  <c r="I27" i="1"/>
  <c r="I28" i="1"/>
  <c r="I29" i="1"/>
  <c r="I30" i="1"/>
  <c r="I31" i="1"/>
  <c r="I32" i="1"/>
  <c r="I33" i="1"/>
  <c r="I34" i="1"/>
  <c r="I6" i="1"/>
  <c r="G7" i="1"/>
  <c r="G8" i="1"/>
  <c r="G9" i="1"/>
  <c r="G10" i="1"/>
  <c r="G11" i="1"/>
  <c r="G13" i="1"/>
  <c r="G14" i="1"/>
  <c r="G15" i="1"/>
  <c r="G16" i="1"/>
  <c r="G17" i="1"/>
  <c r="G18" i="1"/>
  <c r="G20" i="1"/>
  <c r="G21" i="1"/>
  <c r="G22" i="1"/>
  <c r="G23" i="1"/>
  <c r="G24" i="1"/>
  <c r="G25" i="1"/>
  <c r="G26" i="1"/>
  <c r="G27" i="1"/>
  <c r="G28" i="1"/>
  <c r="G29" i="1"/>
  <c r="G30" i="1"/>
  <c r="G31" i="1"/>
  <c r="G32" i="1"/>
  <c r="G33" i="1"/>
  <c r="G34" i="1"/>
  <c r="E9" i="1"/>
  <c r="E11" i="1"/>
  <c r="E14" i="1"/>
  <c r="E16" i="1"/>
  <c r="E17" i="1"/>
  <c r="E22" i="1"/>
  <c r="E25" i="1"/>
  <c r="E27" i="1"/>
  <c r="L27" i="1" s="1"/>
  <c r="E28" i="1"/>
  <c r="E29" i="1"/>
  <c r="E30" i="1"/>
  <c r="L31" i="1" l="1"/>
  <c r="L15" i="1"/>
  <c r="F35" i="1"/>
  <c r="I19" i="1"/>
  <c r="I35" i="1" s="1"/>
  <c r="K24" i="1"/>
  <c r="L24" i="1" s="1"/>
  <c r="D35" i="1"/>
  <c r="E19" i="1"/>
  <c r="L23" i="1"/>
  <c r="L11" i="1"/>
  <c r="L7" i="1"/>
  <c r="L34" i="1"/>
  <c r="L30" i="1"/>
  <c r="L22" i="1"/>
  <c r="L10" i="1"/>
  <c r="L18" i="1"/>
  <c r="L26" i="1"/>
  <c r="L14" i="1"/>
  <c r="L29" i="1"/>
  <c r="L21" i="1"/>
  <c r="L9" i="1"/>
  <c r="L33" i="1"/>
  <c r="L25" i="1"/>
  <c r="L17" i="1"/>
  <c r="L13" i="1"/>
  <c r="L6" i="1"/>
  <c r="L32" i="1"/>
  <c r="L28" i="1"/>
  <c r="L20" i="1"/>
  <c r="L16" i="1"/>
  <c r="L12" i="1"/>
  <c r="L8" i="1"/>
  <c r="G35" i="1"/>
  <c r="L19" i="1" l="1"/>
  <c r="L35" i="1" s="1"/>
  <c r="K35" i="1"/>
  <c r="E35" i="1"/>
</calcChain>
</file>

<file path=xl/sharedStrings.xml><?xml version="1.0" encoding="utf-8"?>
<sst xmlns="http://schemas.openxmlformats.org/spreadsheetml/2006/main" count="49" uniqueCount="43">
  <si>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</si>
  <si>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</si>
  <si>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</si>
  <si>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</si>
  <si>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</si>
  <si>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</si>
  <si>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</si>
  <si>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</si>
  <si>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</si>
  <si>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</si>
  <si>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</si>
  <si>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</si>
  <si>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</si>
  <si>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</si>
  <si>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</si>
  <si>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</si>
  <si>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</si>
  <si>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</si>
  <si>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</si>
  <si>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</si>
  <si>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</si>
  <si>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</si>
  <si>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</si>
  <si>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</si>
  <si>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</si>
  <si>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</si>
  <si>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</si>
  <si>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</si>
  <si>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</si>
  <si>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</si>
  <si>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</si>
  <si>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</si>
  <si>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Національний інститут раку</t>
  </si>
  <si>
    <t>НДСЛ Охматдит МОЗ України</t>
  </si>
  <si>
    <t>к-сть упаковок</t>
  </si>
  <si>
    <t>Едем АДАМАНОВ</t>
  </si>
  <si>
    <t>Набір ID-DiaCell ABO (Набір ID-DiaCell ABO (2 х 10 мл), або еквівалент) /
ID-DiaCell ABO
(ID-DiaCell ABO (2 х 10 mL), or equivalent)
Виробник: ДіаМед ГмбХ,
Швейцарія / DiaMed GmbH,
Switzerland
Ціна за упаковку - 972,93 грн</t>
  </si>
  <si>
    <t>IH-QC1 Контроль
(IH-QC1 Контроль (4 х 6 мл), або еквівалент) /
IH-QC1
(IH-QC1 Control (4 x 6 ml), or equivalent)
Виробник: ДіаМед ГмбХ,
Швейцарія / DiaMed GmbH,
Switzerland
Ціна за упаковку - 2 514,03 грн</t>
  </si>
  <si>
    <t>IH-QC2 Контроль
(IH-QC2 Контроль (4 х 6 мл), або еквівалент)/
IH-QC2
(IH-QC1 Control (4 x 6 ml), or equivalent)
Виробник: ДіаМед ГмбХ,
Швейцарія / DiaMed GmbH,
Switzerland
Ціна за упаковку - 2 655,22 грн</t>
  </si>
  <si>
    <t>Набір ID-DiaCell I-II-III (Набір ID-DiaCell I-II-III (3 х 10 мл), або еквівалент) /
ID-DiaCell I-II-III
(ID-DiaCell I-II-III (3 х 10 mL), or equivalent)
Виробник: ДіаМед ГмбХ,
Швейцарія / DiaMed GmbH,
Switzerland
Ціна за упаковку - 1 948,48 грн</t>
  </si>
  <si>
    <t>Розподіл реагентів та витратних матеріалів для імуногематологічних досліджень, закуплених за кошти Державного бюджету на 2023 рік за бюджетною програмою КПКВК 2301400 «Забезпечення медичних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«Медичні вироби для забезпечення розвитку донорства крові та її компонентів. Реагенти та витратні матеріали для імуногематологічних досліджень»</t>
  </si>
  <si>
    <t xml:space="preserve">Генеральний директор </t>
  </si>
  <si>
    <t>ЗАТВЕРДЖЕНО
наказ державного підприємства 
«Медичні закупівлі України»
від 08 лютого 2024 року №126-Р(у редакції наказу
державного підприємства «Медичні закупівлі
України» від 25 квітня 2024 року №394-Р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</si>
</sst>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scheme val="minor"/>
    </font>
    <font>
      <sz val="11"/>
      <color theme="1"/>
      <name val="Calibri"/>
      <family val="2"/>
      <charset val="204"/>
      <scheme val="minor"/>
    </font>
    <font>
      <sz val="14"/>
      <color theme="1"/>
      <name val="Times New Roman"/>
      <family val="1"/>
      <charset val="204"/>
    </font>
    <font>
      <b/>
      <sz val="15"/>
      <color theme="1"/>
      <name val="Times New Roman"/>
      <family val="1"/>
      <charset val="204"/>
    </font>
    <font>
      <b/>
      <sz val="14"/>
      <color theme="1"/>
      <name val="Times New Roman"/>
      <family val="1"/>
      <charset val="204"/>
    </font>
    <font>
      <sz val="11"/>
      <name val="Calibri"/>
      <family val="2"/>
      <charset val="204"/>
    </font>
    <font>
      <i/>
      <sz val="9"/>
      <color theme="1"/>
      <name val="Times New Roman"/>
      <family val="1"/>
      <charset val="204"/>
    </font>
    <font>
      <b/>
      <sz val="16"/>
      <color theme="1"/>
      <name val="Times New Roman"/>
      <family val="1"/>
      <charset val="204"/>
    </font>
    <font>
      <sz val="10"/>
      <color theme="1"/>
      <name val="Arimo"/>
    </font>
    <font>
      <b/>
      <sz val="20"/>
      <color rgb="FFFF0000"/>
      <name val="Times New Roman"/>
      <family val="1"/>
      <charset val="204"/>
    </font>
    <font>
      <b/>
      <sz val="18"/>
      <color theme="1"/>
      <name val="Times New Roman"/>
      <family val="1"/>
      <charset val="204"/>
    </font>
    <font>
      <b/>
      <sz val="14"/>
      <color rgb="FF000000"/>
      <name val="Times New Roman"/>
      <family val="1"/>
      <charset val="204"/>
    </font>
    <font>
      <b/>
      <sz val="15"/>
      <color rgb="FF000000"/>
      <name val="Times New Roman"/>
      <family val="1"/>
      <charset val="204"/>
    </font>
    <font>
      <b/>
      <sz val="11"/>
      <color theme="1"/>
      <name val="Calibri"/>
      <family val="2"/>
      <charset val="204"/>
      <scheme val="minor"/>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25">
    <border>
      <left/>
      <right/>
      <top/>
      <bottom/>
      <diagonal/>
    </border>
    <border>
      <left/>
      <right/>
      <top/>
      <bottom/>
      <diagonal/>
    </border>
    <border>
      <left style="medium">
        <color rgb="FF000000"/>
      </left>
      <right style="medium">
        <color rgb="FF000000"/>
      </right>
      <top style="medium">
        <color rgb="FF000000"/>
      </top>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bottom/>
      <diagonal/>
    </border>
    <border>
      <left style="medium">
        <color indexed="64"/>
      </left>
      <right/>
      <top style="medium">
        <color indexed="64"/>
      </top>
      <bottom style="medium">
        <color indexed="64"/>
      </bottom>
      <diagonal/>
    </border>
    <border>
      <left/>
      <right style="medium">
        <color rgb="FF000000"/>
      </right>
      <top/>
      <bottom/>
      <diagonal/>
    </border>
    <border>
      <left/>
      <right style="medium">
        <color rgb="FF000000"/>
      </right>
      <top style="medium">
        <color rgb="FF000000"/>
      </top>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rgb="FF000000"/>
      </left>
      <right/>
      <top/>
      <bottom/>
      <diagonal/>
    </border>
    <border>
      <left style="medium">
        <color rgb="FF000000"/>
      </left>
      <right/>
      <top style="medium">
        <color rgb="FF000000"/>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rgb="FF000000"/>
      </left>
      <right/>
      <top style="medium">
        <color rgb="FF000000"/>
      </top>
      <bottom style="medium">
        <color indexed="64"/>
      </bottom>
      <diagonal/>
    </border>
    <border>
      <left/>
      <right style="medium">
        <color rgb="FF000000"/>
      </right>
      <top style="medium">
        <color rgb="FF000000"/>
      </top>
      <bottom style="medium">
        <color indexed="64"/>
      </bottom>
      <diagonal/>
    </border>
  </borders>
  <cellStyleXfs count="1">
    <xf numFmtId="0" fontId="0" fillId="0" borderId="0"/>
  </cellStyleXfs>
  <cellXfs count="60">
    <xf numFmtId="0" fontId="0" fillId="0" borderId="0" xfId="0"/>
    <xf numFmtId="0" fontId="2" fillId="0" borderId="0" xfId="0" applyFont="1" applyAlignment="1">
      <alignment horizontal="center" vertical="center"/>
    </xf>
    <xf numFmtId="0" fontId="3" fillId="0" borderId="0" xfId="0" applyFont="1" applyAlignment="1">
      <alignment vertical="center" wrapText="1"/>
    </xf>
    <xf numFmtId="0" fontId="4" fillId="0" borderId="0" xfId="0" applyFont="1" applyAlignment="1">
      <alignment horizontal="center" vertical="center" wrapText="1"/>
    </xf>
    <xf numFmtId="1" fontId="6" fillId="0" borderId="0" xfId="0" applyNumberFormat="1" applyFont="1" applyAlignment="1">
      <alignment horizontal="center" vertical="center" wrapText="1"/>
    </xf>
    <xf numFmtId="0" fontId="7" fillId="0" borderId="0" xfId="0" applyFont="1" applyAlignment="1">
      <alignment horizontal="left" vertical="center" wrapText="1"/>
    </xf>
    <xf numFmtId="0" fontId="9" fillId="0" borderId="0" xfId="0" applyFont="1" applyAlignment="1">
      <alignment horizontal="center" vertical="center"/>
    </xf>
    <xf numFmtId="0" fontId="4" fillId="0" borderId="0" xfId="0" applyFont="1" applyAlignment="1">
      <alignmen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wrapText="1"/>
    </xf>
    <xf numFmtId="4" fontId="10" fillId="2" borderId="1" xfId="0" applyNumberFormat="1" applyFont="1" applyFill="1" applyBorder="1" applyAlignment="1">
      <alignment horizontal="right" wrapText="1"/>
    </xf>
    <xf numFmtId="0" fontId="0" fillId="0" borderId="4" xfId="0" applyBorder="1"/>
    <xf numFmtId="4" fontId="4" fillId="2" borderId="4" xfId="0" applyNumberFormat="1" applyFont="1" applyFill="1" applyBorder="1" applyAlignment="1">
      <alignment horizontal="center" vertical="center"/>
    </xf>
    <xf numFmtId="4" fontId="4" fillId="2" borderId="5" xfId="0" applyNumberFormat="1" applyFont="1" applyFill="1" applyBorder="1" applyAlignment="1">
      <alignment horizontal="center" vertical="center" wrapText="1"/>
    </xf>
    <xf numFmtId="0" fontId="13" fillId="0" borderId="0" xfId="0" applyFont="1"/>
    <xf numFmtId="3" fontId="2" fillId="2" borderId="10" xfId="0" applyNumberFormat="1" applyFont="1" applyFill="1" applyBorder="1" applyAlignment="1">
      <alignment horizontal="center" vertical="center" wrapText="1"/>
    </xf>
    <xf numFmtId="0" fontId="13" fillId="0" borderId="4" xfId="0" applyFont="1" applyBorder="1"/>
    <xf numFmtId="0" fontId="5" fillId="0" borderId="4" xfId="0" applyFont="1" applyBorder="1"/>
    <xf numFmtId="4" fontId="2" fillId="2" borderId="12" xfId="0" applyNumberFormat="1" applyFont="1" applyFill="1" applyBorder="1" applyAlignment="1">
      <alignment horizontal="center" vertical="center" wrapText="1"/>
    </xf>
    <xf numFmtId="4" fontId="4" fillId="2" borderId="7" xfId="0" applyNumberFormat="1" applyFont="1" applyFill="1" applyBorder="1" applyAlignment="1">
      <alignment horizontal="center" vertical="center"/>
    </xf>
    <xf numFmtId="3" fontId="4" fillId="2" borderId="13" xfId="0" applyNumberFormat="1" applyFont="1" applyFill="1" applyBorder="1" applyAlignment="1">
      <alignment horizontal="center" vertical="center"/>
    </xf>
    <xf numFmtId="0" fontId="1" fillId="0" borderId="0" xfId="0" applyFont="1"/>
    <xf numFmtId="4" fontId="4" fillId="2" borderId="20"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3" fontId="2" fillId="2" borderId="21" xfId="0" applyNumberFormat="1" applyFont="1" applyFill="1" applyBorder="1" applyAlignment="1">
      <alignment horizontal="center" vertical="center" wrapText="1"/>
    </xf>
    <xf numFmtId="4" fontId="2" fillId="2" borderId="22" xfId="0" applyNumberFormat="1" applyFont="1" applyFill="1" applyBorder="1" applyAlignment="1">
      <alignment horizontal="center" vertical="center" wrapText="1"/>
    </xf>
    <xf numFmtId="3" fontId="4" fillId="2" borderId="5" xfId="0" applyNumberFormat="1" applyFont="1" applyFill="1" applyBorder="1" applyAlignment="1">
      <alignment horizontal="center" vertical="center"/>
    </xf>
    <xf numFmtId="4" fontId="4" fillId="2" borderId="5" xfId="0" applyNumberFormat="1" applyFont="1" applyFill="1" applyBorder="1" applyAlignment="1">
      <alignment horizontal="center" vertical="center"/>
    </xf>
    <xf numFmtId="0" fontId="2" fillId="2" borderId="7" xfId="0" applyFont="1" applyFill="1" applyBorder="1" applyAlignment="1">
      <alignment horizontal="center" vertical="center" wrapText="1"/>
    </xf>
    <xf numFmtId="1" fontId="6" fillId="3" borderId="7" xfId="0" applyNumberFormat="1" applyFont="1" applyFill="1" applyBorder="1" applyAlignment="1">
      <alignment horizontal="center" vertical="center" wrapText="1"/>
    </xf>
    <xf numFmtId="1" fontId="6" fillId="3" borderId="5" xfId="0" applyNumberFormat="1" applyFont="1" applyFill="1" applyBorder="1" applyAlignment="1">
      <alignment horizontal="center" vertical="center" wrapText="1"/>
    </xf>
    <xf numFmtId="1" fontId="6" fillId="3" borderId="13" xfId="0" applyNumberFormat="1" applyFont="1" applyFill="1" applyBorder="1" applyAlignment="1">
      <alignment horizontal="center" vertical="center" wrapText="1"/>
    </xf>
    <xf numFmtId="0" fontId="2" fillId="3" borderId="5" xfId="0" applyFont="1" applyFill="1" applyBorder="1" applyAlignment="1">
      <alignment horizontal="center" vertical="center"/>
    </xf>
    <xf numFmtId="0" fontId="4" fillId="3" borderId="15"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11" fillId="3" borderId="17" xfId="0" applyFont="1" applyFill="1" applyBorder="1"/>
    <xf numFmtId="0" fontId="7" fillId="3" borderId="0" xfId="0" applyFont="1" applyFill="1" applyAlignment="1">
      <alignment horizontal="left" vertical="center" wrapText="1"/>
    </xf>
    <xf numFmtId="0" fontId="8" fillId="3" borderId="0" xfId="0" applyFont="1" applyFill="1"/>
    <xf numFmtId="0" fontId="8" fillId="3" borderId="4" xfId="0" applyFont="1" applyFill="1" applyBorder="1"/>
    <xf numFmtId="0" fontId="2" fillId="3" borderId="0" xfId="0" applyFont="1" applyFill="1" applyAlignment="1">
      <alignment horizontal="center" vertical="center"/>
    </xf>
    <xf numFmtId="0" fontId="2" fillId="3" borderId="0" xfId="0" applyFont="1" applyFill="1" applyAlignment="1">
      <alignment horizontal="left" vertical="center"/>
    </xf>
    <xf numFmtId="0" fontId="10" fillId="2" borderId="3" xfId="0" applyFont="1" applyFill="1" applyBorder="1" applyAlignment="1">
      <alignment horizontal="left" wrapText="1"/>
    </xf>
    <xf numFmtId="0" fontId="5" fillId="0" borderId="4" xfId="0" applyFont="1" applyBorder="1"/>
    <xf numFmtId="0" fontId="0" fillId="0" borderId="0" xfId="0"/>
    <xf numFmtId="0" fontId="7" fillId="3" borderId="7" xfId="0" applyFont="1" applyFill="1" applyBorder="1" applyAlignment="1">
      <alignment horizontal="left" vertical="center" wrapText="1"/>
    </xf>
    <xf numFmtId="0" fontId="5" fillId="3" borderId="13" xfId="0" applyFont="1" applyFill="1" applyBorder="1"/>
    <xf numFmtId="0" fontId="12" fillId="3" borderId="0" xfId="0" applyFont="1" applyFill="1" applyAlignment="1">
      <alignment horizontal="center" vertical="center" wrapText="1"/>
    </xf>
    <xf numFmtId="0" fontId="0" fillId="3" borderId="0" xfId="0" applyFill="1"/>
    <xf numFmtId="0" fontId="4" fillId="3" borderId="2" xfId="0" applyFont="1" applyFill="1" applyBorder="1" applyAlignment="1">
      <alignment horizontal="center" vertical="center" wrapText="1"/>
    </xf>
    <xf numFmtId="0" fontId="5" fillId="3" borderId="6" xfId="0" applyFont="1" applyFill="1" applyBorder="1"/>
    <xf numFmtId="0" fontId="5" fillId="3" borderId="18" xfId="0" applyFont="1" applyFill="1" applyBorder="1"/>
    <xf numFmtId="0" fontId="4" fillId="2" borderId="9" xfId="0" applyFont="1" applyFill="1" applyBorder="1" applyAlignment="1">
      <alignment horizontal="center" vertical="center" wrapText="1"/>
    </xf>
    <xf numFmtId="0" fontId="5" fillId="3" borderId="8" xfId="0" applyFont="1" applyFill="1" applyBorder="1"/>
    <xf numFmtId="0" fontId="4" fillId="3" borderId="19" xfId="0" applyFont="1" applyFill="1" applyBorder="1" applyAlignment="1">
      <alignment horizontal="center" vertical="center" wrapText="1"/>
    </xf>
    <xf numFmtId="0" fontId="5" fillId="3" borderId="9" xfId="0" applyFont="1" applyFill="1" applyBorder="1"/>
    <xf numFmtId="0" fontId="4" fillId="3" borderId="2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12" Type="http://schemas.openxmlformats.org/officeDocument/2006/relationships/sharedStrings" Target="sharedStrings.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002"/>
  <sheetViews>
    <sheetView tabSelected="1" view="pageBreakPreview" topLeftCell="C1" zoomScale="50" zoomScaleNormal="50" zoomScaleSheetLayoutView="50" workbookViewId="0">
      <selection activeCell="D1" sqref="D1"/>
    </sheetView>
  </sheetViews>
  <sheetFormatPr defaultColWidth="14.453125" defaultRowHeight="15" customHeight="1"/>
  <cols>
    <col min="1" max="2" width="5.36328125" customWidth="1"/>
    <col min="3" max="3" width="46" customWidth="1"/>
    <col min="4" max="11" width="21.36328125" customWidth="1"/>
    <col min="12" max="12" width="52.1796875" customWidth="1"/>
  </cols>
  <sheetData>
    <row r="1" spans="1:13" ht="126.5" customHeight="1">
      <c r="A1" s="1"/>
      <c r="B1" s="41"/>
      <c r="C1" s="42"/>
      <c r="D1" s="42"/>
      <c r="E1" s="42"/>
      <c r="F1" s="42"/>
      <c r="G1" s="42"/>
      <c r="H1" s="42"/>
      <c r="I1" s="42"/>
      <c r="J1" s="42"/>
      <c r="K1" s="42"/>
      <c r="L1" s="59" t="s">
        <v>42</v>
      </c>
    </row>
    <row r="2" spans="1:13" ht="96" customHeight="1" thickBot="1">
      <c r="A2" s="2"/>
      <c r="B2" s="48" t="s">
        <v>40</v>
      </c>
      <c r="C2" s="49"/>
      <c r="D2" s="49"/>
      <c r="E2" s="49"/>
      <c r="F2" s="49"/>
      <c r="G2" s="49"/>
      <c r="H2" s="49"/>
      <c r="I2" s="49"/>
      <c r="J2" s="49"/>
      <c r="K2" s="49"/>
      <c r="L2" s="49"/>
    </row>
    <row r="3" spans="1:13" ht="311.39999999999998" customHeight="1" thickBot="1">
      <c r="A3" s="3"/>
      <c r="B3" s="50" t="s">
        <v>0</v>
      </c>
      <c r="C3" s="50" t="s">
        <v>1</v>
      </c>
      <c r="D3" s="55" t="s">
        <v>36</v>
      </c>
      <c r="E3" s="56"/>
      <c r="F3" s="55" t="s">
        <v>37</v>
      </c>
      <c r="G3" s="56"/>
      <c r="H3" s="55" t="s">
        <v>38</v>
      </c>
      <c r="I3" s="56"/>
      <c r="J3" s="57" t="s">
        <v>39</v>
      </c>
      <c r="K3" s="58"/>
      <c r="L3" s="53" t="s">
        <v>2</v>
      </c>
    </row>
    <row r="4" spans="1:13" ht="18.649999999999999" customHeight="1" thickBot="1">
      <c r="A4" s="3"/>
      <c r="B4" s="51"/>
      <c r="C4" s="52"/>
      <c r="D4" s="23" t="s">
        <v>34</v>
      </c>
      <c r="E4" s="23" t="s">
        <v>3</v>
      </c>
      <c r="F4" s="23" t="s">
        <v>34</v>
      </c>
      <c r="G4" s="23" t="s">
        <v>3</v>
      </c>
      <c r="H4" s="23" t="s">
        <v>34</v>
      </c>
      <c r="I4" s="28" t="s">
        <v>3</v>
      </c>
      <c r="J4" s="23" t="s">
        <v>34</v>
      </c>
      <c r="K4" s="23" t="s">
        <v>3</v>
      </c>
      <c r="L4" s="54"/>
    </row>
    <row r="5" spans="1:13" ht="12" customHeight="1" thickBot="1">
      <c r="A5" s="4"/>
      <c r="B5" s="29">
        <v>1</v>
      </c>
      <c r="C5" s="30">
        <v>2</v>
      </c>
      <c r="D5" s="31">
        <v>3</v>
      </c>
      <c r="E5" s="29">
        <v>4</v>
      </c>
      <c r="F5" s="30">
        <v>5</v>
      </c>
      <c r="G5" s="30">
        <v>6</v>
      </c>
      <c r="H5" s="31">
        <v>7</v>
      </c>
      <c r="I5" s="29">
        <v>8</v>
      </c>
      <c r="J5" s="30">
        <v>9</v>
      </c>
      <c r="K5" s="30">
        <v>10</v>
      </c>
      <c r="L5" s="30">
        <v>11</v>
      </c>
    </row>
    <row r="6" spans="1:13" ht="23.4" customHeight="1" thickBot="1">
      <c r="A6" s="1"/>
      <c r="B6" s="32">
        <v>1</v>
      </c>
      <c r="C6" s="33" t="s">
        <v>4</v>
      </c>
      <c r="D6" s="15">
        <f>10</f>
        <v>10</v>
      </c>
      <c r="E6" s="18">
        <f>D6*972.93</f>
        <v>9729.2999999999993</v>
      </c>
      <c r="F6" s="24">
        <f>1</f>
        <v>1</v>
      </c>
      <c r="G6" s="25">
        <f>F6*2514.03</f>
        <v>2514.0300000000002</v>
      </c>
      <c r="H6" s="15">
        <v>0</v>
      </c>
      <c r="I6" s="18">
        <f>H6*2655.22</f>
        <v>0</v>
      </c>
      <c r="J6" s="24">
        <f>6+9</f>
        <v>15</v>
      </c>
      <c r="K6" s="25">
        <f>J6*1948.48</f>
        <v>29227.200000000001</v>
      </c>
      <c r="L6" s="22">
        <f>E6+G6+I6+K6</f>
        <v>41470.53</v>
      </c>
    </row>
    <row r="7" spans="1:13" ht="28.25" customHeight="1" thickBot="1">
      <c r="A7" s="1"/>
      <c r="B7" s="32">
        <v>2</v>
      </c>
      <c r="C7" s="34" t="s">
        <v>5</v>
      </c>
      <c r="D7" s="15">
        <f>13+4</f>
        <v>17</v>
      </c>
      <c r="E7" s="18">
        <f t="shared" ref="E7:E34" si="0">D7*972.93</f>
        <v>16539.809999999998</v>
      </c>
      <c r="F7" s="24">
        <v>2</v>
      </c>
      <c r="G7" s="25">
        <f t="shared" ref="G7:G34" si="1">F7*2514.03</f>
        <v>5028.0600000000004</v>
      </c>
      <c r="H7" s="15">
        <f>1+1</f>
        <v>2</v>
      </c>
      <c r="I7" s="18">
        <f t="shared" ref="I7:I34" si="2">H7*2655.22</f>
        <v>5310.44</v>
      </c>
      <c r="J7" s="24">
        <f>9+6</f>
        <v>15</v>
      </c>
      <c r="K7" s="25">
        <f t="shared" ref="K7:K34" si="3">J7*1948.48</f>
        <v>29227.200000000001</v>
      </c>
      <c r="L7" s="22">
        <f t="shared" ref="L7:L34" si="4">E7+G7+I7+K7</f>
        <v>56105.509999999995</v>
      </c>
      <c r="M7" s="21"/>
    </row>
    <row r="8" spans="1:13" ht="23.4" customHeight="1" thickBot="1">
      <c r="A8" s="1"/>
      <c r="B8" s="32">
        <v>3</v>
      </c>
      <c r="C8" s="35" t="s">
        <v>6</v>
      </c>
      <c r="D8" s="15">
        <f>21+6</f>
        <v>27</v>
      </c>
      <c r="E8" s="18">
        <f t="shared" si="0"/>
        <v>26269.109999999997</v>
      </c>
      <c r="F8" s="24">
        <v>0</v>
      </c>
      <c r="G8" s="25">
        <f t="shared" si="1"/>
        <v>0</v>
      </c>
      <c r="H8" s="15">
        <v>0</v>
      </c>
      <c r="I8" s="18">
        <f t="shared" si="2"/>
        <v>0</v>
      </c>
      <c r="J8" s="24">
        <f>23+5</f>
        <v>28</v>
      </c>
      <c r="K8" s="25">
        <f t="shared" si="3"/>
        <v>54557.440000000002</v>
      </c>
      <c r="L8" s="22">
        <f t="shared" si="4"/>
        <v>80826.55</v>
      </c>
    </row>
    <row r="9" spans="1:13" ht="24.65" customHeight="1" thickBot="1">
      <c r="A9" s="1"/>
      <c r="B9" s="32">
        <v>4</v>
      </c>
      <c r="C9" s="34" t="s">
        <v>7</v>
      </c>
      <c r="D9" s="15">
        <v>0</v>
      </c>
      <c r="E9" s="18">
        <f t="shared" si="0"/>
        <v>0</v>
      </c>
      <c r="F9" s="24">
        <v>0</v>
      </c>
      <c r="G9" s="25">
        <f t="shared" si="1"/>
        <v>0</v>
      </c>
      <c r="H9" s="15">
        <v>0</v>
      </c>
      <c r="I9" s="18">
        <f t="shared" si="2"/>
        <v>0</v>
      </c>
      <c r="J9" s="24">
        <v>0</v>
      </c>
      <c r="K9" s="25">
        <f t="shared" si="3"/>
        <v>0</v>
      </c>
      <c r="L9" s="22">
        <f t="shared" si="4"/>
        <v>0</v>
      </c>
    </row>
    <row r="10" spans="1:13" ht="24.65" customHeight="1" thickBot="1">
      <c r="A10" s="1"/>
      <c r="B10" s="32">
        <v>5</v>
      </c>
      <c r="C10" s="35" t="s">
        <v>8</v>
      </c>
      <c r="D10" s="15">
        <f>5+5</f>
        <v>10</v>
      </c>
      <c r="E10" s="18">
        <f t="shared" si="0"/>
        <v>9729.2999999999993</v>
      </c>
      <c r="F10" s="24">
        <v>0</v>
      </c>
      <c r="G10" s="25">
        <f t="shared" si="1"/>
        <v>0</v>
      </c>
      <c r="H10" s="15">
        <v>0</v>
      </c>
      <c r="I10" s="18">
        <f t="shared" si="2"/>
        <v>0</v>
      </c>
      <c r="J10" s="24">
        <f>5+5</f>
        <v>10</v>
      </c>
      <c r="K10" s="25">
        <f t="shared" si="3"/>
        <v>19484.8</v>
      </c>
      <c r="L10" s="22">
        <f t="shared" si="4"/>
        <v>29214.1</v>
      </c>
    </row>
    <row r="11" spans="1:13" ht="28.25" customHeight="1" thickBot="1">
      <c r="A11" s="1"/>
      <c r="B11" s="32">
        <v>6</v>
      </c>
      <c r="C11" s="36" t="s">
        <v>9</v>
      </c>
      <c r="D11" s="15">
        <v>10</v>
      </c>
      <c r="E11" s="18">
        <f t="shared" si="0"/>
        <v>9729.2999999999993</v>
      </c>
      <c r="F11" s="24">
        <v>0</v>
      </c>
      <c r="G11" s="25">
        <f t="shared" si="1"/>
        <v>0</v>
      </c>
      <c r="H11" s="15">
        <v>0</v>
      </c>
      <c r="I11" s="18">
        <f t="shared" si="2"/>
        <v>0</v>
      </c>
      <c r="J11" s="24">
        <v>10</v>
      </c>
      <c r="K11" s="25">
        <f t="shared" si="3"/>
        <v>19484.8</v>
      </c>
      <c r="L11" s="22">
        <f t="shared" si="4"/>
        <v>29214.1</v>
      </c>
    </row>
    <row r="12" spans="1:13" ht="25.75" customHeight="1" thickBot="1">
      <c r="A12" s="1"/>
      <c r="B12" s="32">
        <v>7</v>
      </c>
      <c r="C12" s="34" t="s">
        <v>10</v>
      </c>
      <c r="D12" s="15">
        <f>9+3</f>
        <v>12</v>
      </c>
      <c r="E12" s="18">
        <f t="shared" si="0"/>
        <v>11675.16</v>
      </c>
      <c r="F12" s="24">
        <f>2+1</f>
        <v>3</v>
      </c>
      <c r="G12" s="25">
        <f t="shared" si="1"/>
        <v>7542.09</v>
      </c>
      <c r="H12" s="15">
        <v>2</v>
      </c>
      <c r="I12" s="18">
        <f t="shared" si="2"/>
        <v>5310.44</v>
      </c>
      <c r="J12" s="24">
        <f>9+3</f>
        <v>12</v>
      </c>
      <c r="K12" s="25">
        <f t="shared" si="3"/>
        <v>23381.760000000002</v>
      </c>
      <c r="L12" s="22">
        <f t="shared" si="4"/>
        <v>47909.45</v>
      </c>
    </row>
    <row r="13" spans="1:13" ht="28.25" customHeight="1" thickBot="1">
      <c r="A13" s="1"/>
      <c r="B13" s="32">
        <v>8</v>
      </c>
      <c r="C13" s="36" t="s">
        <v>11</v>
      </c>
      <c r="D13" s="15">
        <f>5</f>
        <v>5</v>
      </c>
      <c r="E13" s="18">
        <f t="shared" si="0"/>
        <v>4864.6499999999996</v>
      </c>
      <c r="F13" s="24">
        <v>0</v>
      </c>
      <c r="G13" s="25">
        <f t="shared" si="1"/>
        <v>0</v>
      </c>
      <c r="H13" s="15">
        <v>0</v>
      </c>
      <c r="I13" s="18">
        <f t="shared" si="2"/>
        <v>0</v>
      </c>
      <c r="J13" s="24">
        <f>5</f>
        <v>5</v>
      </c>
      <c r="K13" s="25">
        <f t="shared" si="3"/>
        <v>9742.4</v>
      </c>
      <c r="L13" s="22">
        <f t="shared" si="4"/>
        <v>14607.05</v>
      </c>
    </row>
    <row r="14" spans="1:13" ht="27" customHeight="1" thickBot="1">
      <c r="A14" s="1"/>
      <c r="B14" s="32">
        <v>9</v>
      </c>
      <c r="C14" s="34" t="s">
        <v>12</v>
      </c>
      <c r="D14" s="15">
        <v>0</v>
      </c>
      <c r="E14" s="18">
        <f t="shared" si="0"/>
        <v>0</v>
      </c>
      <c r="F14" s="24">
        <v>0</v>
      </c>
      <c r="G14" s="25">
        <f t="shared" si="1"/>
        <v>0</v>
      </c>
      <c r="H14" s="15">
        <v>0</v>
      </c>
      <c r="I14" s="18">
        <f t="shared" si="2"/>
        <v>0</v>
      </c>
      <c r="J14" s="24">
        <v>0</v>
      </c>
      <c r="K14" s="25">
        <f t="shared" si="3"/>
        <v>0</v>
      </c>
      <c r="L14" s="22">
        <f t="shared" si="4"/>
        <v>0</v>
      </c>
    </row>
    <row r="15" spans="1:13" ht="24.65" customHeight="1" thickBot="1">
      <c r="A15" s="1"/>
      <c r="B15" s="32">
        <v>10</v>
      </c>
      <c r="C15" s="35" t="s">
        <v>13</v>
      </c>
      <c r="D15" s="15">
        <f>4</f>
        <v>4</v>
      </c>
      <c r="E15" s="18">
        <f t="shared" si="0"/>
        <v>3891.72</v>
      </c>
      <c r="F15" s="24">
        <v>0</v>
      </c>
      <c r="G15" s="25">
        <f t="shared" si="1"/>
        <v>0</v>
      </c>
      <c r="H15" s="15">
        <v>0</v>
      </c>
      <c r="I15" s="18">
        <f t="shared" si="2"/>
        <v>0</v>
      </c>
      <c r="J15" s="24">
        <f>4</f>
        <v>4</v>
      </c>
      <c r="K15" s="25">
        <f t="shared" si="3"/>
        <v>7793.92</v>
      </c>
      <c r="L15" s="22">
        <f t="shared" si="4"/>
        <v>11685.64</v>
      </c>
    </row>
    <row r="16" spans="1:13" ht="23.4" customHeight="1" thickBot="1">
      <c r="A16" s="1"/>
      <c r="B16" s="32">
        <v>11</v>
      </c>
      <c r="C16" s="36" t="s">
        <v>14</v>
      </c>
      <c r="D16" s="15">
        <v>0</v>
      </c>
      <c r="E16" s="18">
        <f t="shared" si="0"/>
        <v>0</v>
      </c>
      <c r="F16" s="24">
        <v>0</v>
      </c>
      <c r="G16" s="25">
        <f t="shared" si="1"/>
        <v>0</v>
      </c>
      <c r="H16" s="15">
        <v>0</v>
      </c>
      <c r="I16" s="18">
        <f t="shared" si="2"/>
        <v>0</v>
      </c>
      <c r="J16" s="24">
        <v>0</v>
      </c>
      <c r="K16" s="25">
        <f t="shared" si="3"/>
        <v>0</v>
      </c>
      <c r="L16" s="22">
        <f t="shared" si="4"/>
        <v>0</v>
      </c>
    </row>
    <row r="17" spans="1:16" ht="22.25" customHeight="1" thickBot="1">
      <c r="A17" s="1"/>
      <c r="B17" s="32">
        <v>12</v>
      </c>
      <c r="C17" s="36" t="s">
        <v>15</v>
      </c>
      <c r="D17" s="15">
        <v>0</v>
      </c>
      <c r="E17" s="18">
        <f t="shared" si="0"/>
        <v>0</v>
      </c>
      <c r="F17" s="24">
        <v>0</v>
      </c>
      <c r="G17" s="25">
        <f t="shared" si="1"/>
        <v>0</v>
      </c>
      <c r="H17" s="15">
        <v>0</v>
      </c>
      <c r="I17" s="18">
        <f t="shared" si="2"/>
        <v>0</v>
      </c>
      <c r="J17" s="24">
        <v>0</v>
      </c>
      <c r="K17" s="25">
        <f t="shared" si="3"/>
        <v>0</v>
      </c>
      <c r="L17" s="22">
        <f t="shared" si="4"/>
        <v>0</v>
      </c>
      <c r="O17" s="16"/>
    </row>
    <row r="18" spans="1:16" ht="25.75" customHeight="1" thickBot="1">
      <c r="A18" s="1"/>
      <c r="B18" s="32">
        <v>13</v>
      </c>
      <c r="C18" s="36" t="s">
        <v>16</v>
      </c>
      <c r="D18" s="15">
        <f>4</f>
        <v>4</v>
      </c>
      <c r="E18" s="18">
        <f t="shared" si="0"/>
        <v>3891.72</v>
      </c>
      <c r="F18" s="24">
        <v>0</v>
      </c>
      <c r="G18" s="25">
        <f t="shared" si="1"/>
        <v>0</v>
      </c>
      <c r="H18" s="15">
        <v>0</v>
      </c>
      <c r="I18" s="18">
        <f t="shared" si="2"/>
        <v>0</v>
      </c>
      <c r="J18" s="24">
        <f>4</f>
        <v>4</v>
      </c>
      <c r="K18" s="25">
        <f t="shared" si="3"/>
        <v>7793.92</v>
      </c>
      <c r="L18" s="22">
        <f t="shared" si="4"/>
        <v>11685.64</v>
      </c>
      <c r="O18" s="11"/>
    </row>
    <row r="19" spans="1:16" ht="28.25" customHeight="1" thickBot="1">
      <c r="A19" s="1"/>
      <c r="B19" s="32">
        <v>14</v>
      </c>
      <c r="C19" s="34" t="s">
        <v>17</v>
      </c>
      <c r="D19" s="15">
        <f>56-4-10-4-2-1</f>
        <v>35</v>
      </c>
      <c r="E19" s="18">
        <f t="shared" si="0"/>
        <v>34052.549999999996</v>
      </c>
      <c r="F19" s="24">
        <f>4-1-1</f>
        <v>2</v>
      </c>
      <c r="G19" s="25">
        <f t="shared" si="1"/>
        <v>5028.0600000000004</v>
      </c>
      <c r="H19" s="15">
        <f>5-1-1-1</f>
        <v>2</v>
      </c>
      <c r="I19" s="18">
        <f t="shared" si="2"/>
        <v>5310.44</v>
      </c>
      <c r="J19" s="24">
        <f>56-4-2-6-9-4-2-1</f>
        <v>28</v>
      </c>
      <c r="K19" s="25">
        <f t="shared" si="3"/>
        <v>54557.440000000002</v>
      </c>
      <c r="L19" s="22">
        <f t="shared" si="4"/>
        <v>98948.489999999991</v>
      </c>
    </row>
    <row r="20" spans="1:16" ht="27" customHeight="1" thickBot="1">
      <c r="A20" s="1"/>
      <c r="B20" s="32">
        <v>15</v>
      </c>
      <c r="C20" s="34" t="s">
        <v>18</v>
      </c>
      <c r="D20" s="15">
        <f>3</f>
        <v>3</v>
      </c>
      <c r="E20" s="18">
        <f t="shared" si="0"/>
        <v>2918.79</v>
      </c>
      <c r="F20" s="24">
        <v>0</v>
      </c>
      <c r="G20" s="25">
        <f t="shared" si="1"/>
        <v>0</v>
      </c>
      <c r="H20" s="15">
        <v>0</v>
      </c>
      <c r="I20" s="18">
        <f t="shared" si="2"/>
        <v>0</v>
      </c>
      <c r="J20" s="24">
        <v>1</v>
      </c>
      <c r="K20" s="25">
        <f t="shared" si="3"/>
        <v>1948.48</v>
      </c>
      <c r="L20" s="22">
        <f t="shared" si="4"/>
        <v>4867.2700000000004</v>
      </c>
    </row>
    <row r="21" spans="1:16" ht="24.65" customHeight="1" thickBot="1">
      <c r="A21" s="1"/>
      <c r="B21" s="32">
        <v>16</v>
      </c>
      <c r="C21" s="34" t="s">
        <v>19</v>
      </c>
      <c r="D21" s="15">
        <f>18+4+4</f>
        <v>26</v>
      </c>
      <c r="E21" s="18">
        <f t="shared" si="0"/>
        <v>25296.18</v>
      </c>
      <c r="F21" s="24">
        <v>0</v>
      </c>
      <c r="G21" s="25">
        <f t="shared" si="1"/>
        <v>0</v>
      </c>
      <c r="H21" s="15">
        <v>0</v>
      </c>
      <c r="I21" s="18">
        <f t="shared" si="2"/>
        <v>0</v>
      </c>
      <c r="J21" s="24">
        <v>41</v>
      </c>
      <c r="K21" s="25">
        <f t="shared" si="3"/>
        <v>79887.680000000008</v>
      </c>
      <c r="L21" s="22">
        <f t="shared" si="4"/>
        <v>105183.86000000002</v>
      </c>
    </row>
    <row r="22" spans="1:16" ht="27" customHeight="1" thickBot="1">
      <c r="A22" s="1"/>
      <c r="B22" s="32">
        <v>17</v>
      </c>
      <c r="C22" s="34" t="s">
        <v>20</v>
      </c>
      <c r="D22" s="15">
        <v>0</v>
      </c>
      <c r="E22" s="18">
        <f t="shared" si="0"/>
        <v>0</v>
      </c>
      <c r="F22" s="24">
        <v>0</v>
      </c>
      <c r="G22" s="25">
        <f t="shared" si="1"/>
        <v>0</v>
      </c>
      <c r="H22" s="15">
        <v>0</v>
      </c>
      <c r="I22" s="18">
        <f t="shared" si="2"/>
        <v>0</v>
      </c>
      <c r="J22" s="24">
        <v>0</v>
      </c>
      <c r="K22" s="25">
        <f t="shared" si="3"/>
        <v>0</v>
      </c>
      <c r="L22" s="22">
        <f t="shared" si="4"/>
        <v>0</v>
      </c>
    </row>
    <row r="23" spans="1:16" ht="24.65" customHeight="1" thickBot="1">
      <c r="A23" s="1"/>
      <c r="B23" s="32">
        <v>18</v>
      </c>
      <c r="C23" s="34" t="s">
        <v>21</v>
      </c>
      <c r="D23" s="15">
        <f>5+5</f>
        <v>10</v>
      </c>
      <c r="E23" s="18">
        <f t="shared" si="0"/>
        <v>9729.2999999999993</v>
      </c>
      <c r="F23" s="24">
        <v>0</v>
      </c>
      <c r="G23" s="25">
        <f t="shared" si="1"/>
        <v>0</v>
      </c>
      <c r="H23" s="15">
        <v>1</v>
      </c>
      <c r="I23" s="18">
        <f t="shared" si="2"/>
        <v>2655.22</v>
      </c>
      <c r="J23" s="24">
        <f>15+1+2</f>
        <v>18</v>
      </c>
      <c r="K23" s="25">
        <f t="shared" si="3"/>
        <v>35072.639999999999</v>
      </c>
      <c r="L23" s="22">
        <f t="shared" si="4"/>
        <v>47457.159999999996</v>
      </c>
      <c r="P23" s="14"/>
    </row>
    <row r="24" spans="1:16" ht="27" customHeight="1" thickBot="1">
      <c r="A24" s="1"/>
      <c r="B24" s="32">
        <v>19</v>
      </c>
      <c r="C24" s="34" t="s">
        <v>22</v>
      </c>
      <c r="D24" s="15">
        <f>106-1-4-5-4-5-6-5-3-4-4-3-4-5-5-6-2-1-2</f>
        <v>37</v>
      </c>
      <c r="E24" s="18">
        <f t="shared" si="0"/>
        <v>35998.409999999996</v>
      </c>
      <c r="F24" s="24">
        <v>0</v>
      </c>
      <c r="G24" s="25">
        <f t="shared" si="1"/>
        <v>0</v>
      </c>
      <c r="H24" s="15">
        <v>0</v>
      </c>
      <c r="I24" s="18">
        <f t="shared" si="2"/>
        <v>0</v>
      </c>
      <c r="J24" s="24">
        <f>112-1-6-5-1-5-5-3-4-4-1-2-5-6-2-1-2</f>
        <v>59</v>
      </c>
      <c r="K24" s="25">
        <f t="shared" si="3"/>
        <v>114960.32000000001</v>
      </c>
      <c r="L24" s="22">
        <f t="shared" si="4"/>
        <v>150958.73000000001</v>
      </c>
      <c r="N24" s="14"/>
    </row>
    <row r="25" spans="1:16" ht="28.25" customHeight="1" thickBot="1">
      <c r="A25" s="1"/>
      <c r="B25" s="32">
        <v>20</v>
      </c>
      <c r="C25" s="34" t="s">
        <v>23</v>
      </c>
      <c r="D25" s="15">
        <f>2</f>
        <v>2</v>
      </c>
      <c r="E25" s="18">
        <f t="shared" si="0"/>
        <v>1945.86</v>
      </c>
      <c r="F25" s="24">
        <v>0</v>
      </c>
      <c r="G25" s="25">
        <f t="shared" si="1"/>
        <v>0</v>
      </c>
      <c r="H25" s="15">
        <v>0</v>
      </c>
      <c r="I25" s="18">
        <f t="shared" si="2"/>
        <v>0</v>
      </c>
      <c r="J25" s="24">
        <f>2</f>
        <v>2</v>
      </c>
      <c r="K25" s="25">
        <f t="shared" si="3"/>
        <v>3896.96</v>
      </c>
      <c r="L25" s="22">
        <f t="shared" si="4"/>
        <v>5842.82</v>
      </c>
    </row>
    <row r="26" spans="1:16" ht="25.75" customHeight="1" thickBot="1">
      <c r="A26" s="1"/>
      <c r="B26" s="32">
        <v>21</v>
      </c>
      <c r="C26" s="34" t="s">
        <v>24</v>
      </c>
      <c r="D26" s="15">
        <f>6</f>
        <v>6</v>
      </c>
      <c r="E26" s="18">
        <f t="shared" si="0"/>
        <v>5837.58</v>
      </c>
      <c r="F26" s="24">
        <v>0</v>
      </c>
      <c r="G26" s="25">
        <f t="shared" si="1"/>
        <v>0</v>
      </c>
      <c r="H26" s="15">
        <v>1</v>
      </c>
      <c r="I26" s="18">
        <f t="shared" si="2"/>
        <v>2655.22</v>
      </c>
      <c r="J26" s="24">
        <f>6</f>
        <v>6</v>
      </c>
      <c r="K26" s="25">
        <f t="shared" si="3"/>
        <v>11690.880000000001</v>
      </c>
      <c r="L26" s="22">
        <f t="shared" si="4"/>
        <v>20183.68</v>
      </c>
    </row>
    <row r="27" spans="1:16" ht="29.4" customHeight="1" thickBot="1">
      <c r="A27" s="1"/>
      <c r="B27" s="32">
        <v>22</v>
      </c>
      <c r="C27" s="34" t="s">
        <v>25</v>
      </c>
      <c r="D27" s="15">
        <v>0</v>
      </c>
      <c r="E27" s="18">
        <f t="shared" si="0"/>
        <v>0</v>
      </c>
      <c r="F27" s="24">
        <v>0</v>
      </c>
      <c r="G27" s="25">
        <f t="shared" si="1"/>
        <v>0</v>
      </c>
      <c r="H27" s="15">
        <v>0</v>
      </c>
      <c r="I27" s="18">
        <f t="shared" si="2"/>
        <v>0</v>
      </c>
      <c r="J27" s="24">
        <v>0</v>
      </c>
      <c r="K27" s="25">
        <f t="shared" si="3"/>
        <v>0</v>
      </c>
      <c r="L27" s="22">
        <f t="shared" si="4"/>
        <v>0</v>
      </c>
    </row>
    <row r="28" spans="1:16" ht="24.65" customHeight="1" thickBot="1">
      <c r="A28" s="1"/>
      <c r="B28" s="32">
        <v>23</v>
      </c>
      <c r="C28" s="34" t="s">
        <v>26</v>
      </c>
      <c r="D28" s="15">
        <v>18</v>
      </c>
      <c r="E28" s="18">
        <f t="shared" si="0"/>
        <v>17512.739999999998</v>
      </c>
      <c r="F28" s="24">
        <v>0</v>
      </c>
      <c r="G28" s="25">
        <f t="shared" si="1"/>
        <v>0</v>
      </c>
      <c r="H28" s="15">
        <v>0</v>
      </c>
      <c r="I28" s="18">
        <f t="shared" si="2"/>
        <v>0</v>
      </c>
      <c r="J28" s="24">
        <v>18</v>
      </c>
      <c r="K28" s="25">
        <f t="shared" si="3"/>
        <v>35072.639999999999</v>
      </c>
      <c r="L28" s="22">
        <f t="shared" si="4"/>
        <v>52585.38</v>
      </c>
    </row>
    <row r="29" spans="1:16" ht="23.4" customHeight="1" thickBot="1">
      <c r="A29" s="1"/>
      <c r="B29" s="32">
        <v>24</v>
      </c>
      <c r="C29" s="34" t="s">
        <v>27</v>
      </c>
      <c r="D29" s="15">
        <f>4+4</f>
        <v>8</v>
      </c>
      <c r="E29" s="18">
        <f t="shared" si="0"/>
        <v>7783.44</v>
      </c>
      <c r="F29" s="24">
        <v>0</v>
      </c>
      <c r="G29" s="25">
        <f t="shared" si="1"/>
        <v>0</v>
      </c>
      <c r="H29" s="15">
        <v>0</v>
      </c>
      <c r="I29" s="18">
        <f t="shared" si="2"/>
        <v>0</v>
      </c>
      <c r="J29" s="24">
        <f>4+4</f>
        <v>8</v>
      </c>
      <c r="K29" s="25">
        <f t="shared" si="3"/>
        <v>15587.84</v>
      </c>
      <c r="L29" s="22">
        <f t="shared" si="4"/>
        <v>23371.279999999999</v>
      </c>
    </row>
    <row r="30" spans="1:16" ht="24.65" customHeight="1" thickBot="1">
      <c r="A30" s="1"/>
      <c r="B30" s="32">
        <v>25</v>
      </c>
      <c r="C30" s="34" t="s">
        <v>28</v>
      </c>
      <c r="D30" s="15">
        <v>0</v>
      </c>
      <c r="E30" s="18">
        <f t="shared" si="0"/>
        <v>0</v>
      </c>
      <c r="F30" s="24">
        <v>0</v>
      </c>
      <c r="G30" s="25">
        <f t="shared" si="1"/>
        <v>0</v>
      </c>
      <c r="H30" s="15">
        <v>0</v>
      </c>
      <c r="I30" s="18">
        <f t="shared" si="2"/>
        <v>0</v>
      </c>
      <c r="J30" s="24">
        <v>0</v>
      </c>
      <c r="K30" s="25">
        <f t="shared" si="3"/>
        <v>0</v>
      </c>
      <c r="L30" s="22">
        <f t="shared" si="4"/>
        <v>0</v>
      </c>
    </row>
    <row r="31" spans="1:16" ht="58.75" customHeight="1" thickBot="1">
      <c r="A31" s="1"/>
      <c r="B31" s="32">
        <v>26</v>
      </c>
      <c r="C31" s="34" t="s">
        <v>29</v>
      </c>
      <c r="D31" s="15">
        <f>2</f>
        <v>2</v>
      </c>
      <c r="E31" s="18">
        <f t="shared" si="0"/>
        <v>1945.86</v>
      </c>
      <c r="F31" s="24">
        <v>0</v>
      </c>
      <c r="G31" s="25">
        <f t="shared" si="1"/>
        <v>0</v>
      </c>
      <c r="H31" s="15">
        <v>0</v>
      </c>
      <c r="I31" s="18">
        <f t="shared" si="2"/>
        <v>0</v>
      </c>
      <c r="J31" s="24">
        <f>2+2</f>
        <v>4</v>
      </c>
      <c r="K31" s="25">
        <f t="shared" si="3"/>
        <v>7793.92</v>
      </c>
      <c r="L31" s="22">
        <f t="shared" si="4"/>
        <v>9739.7800000000007</v>
      </c>
    </row>
    <row r="32" spans="1:16" ht="27" customHeight="1" thickBot="1">
      <c r="A32" s="1"/>
      <c r="B32" s="32">
        <v>27</v>
      </c>
      <c r="C32" s="34" t="s">
        <v>30</v>
      </c>
      <c r="D32" s="15">
        <f>1+1</f>
        <v>2</v>
      </c>
      <c r="E32" s="18">
        <f t="shared" si="0"/>
        <v>1945.86</v>
      </c>
      <c r="F32" s="24">
        <v>0</v>
      </c>
      <c r="G32" s="25">
        <f t="shared" si="1"/>
        <v>0</v>
      </c>
      <c r="H32" s="15">
        <v>0</v>
      </c>
      <c r="I32" s="18">
        <f t="shared" si="2"/>
        <v>0</v>
      </c>
      <c r="J32" s="24">
        <f>1+1</f>
        <v>2</v>
      </c>
      <c r="K32" s="25">
        <f t="shared" si="3"/>
        <v>3896.96</v>
      </c>
      <c r="L32" s="22">
        <f t="shared" si="4"/>
        <v>5842.82</v>
      </c>
    </row>
    <row r="33" spans="1:12" ht="24.65" customHeight="1" thickBot="1">
      <c r="A33" s="1"/>
      <c r="B33" s="32">
        <v>28</v>
      </c>
      <c r="C33" s="34" t="s">
        <v>32</v>
      </c>
      <c r="D33" s="15">
        <f>1</f>
        <v>1</v>
      </c>
      <c r="E33" s="18">
        <f t="shared" si="0"/>
        <v>972.93</v>
      </c>
      <c r="F33" s="24">
        <v>0</v>
      </c>
      <c r="G33" s="25">
        <f t="shared" si="1"/>
        <v>0</v>
      </c>
      <c r="H33" s="15">
        <v>0</v>
      </c>
      <c r="I33" s="18">
        <f t="shared" si="2"/>
        <v>0</v>
      </c>
      <c r="J33" s="24">
        <f>1</f>
        <v>1</v>
      </c>
      <c r="K33" s="25">
        <f t="shared" si="3"/>
        <v>1948.48</v>
      </c>
      <c r="L33" s="22">
        <f t="shared" si="4"/>
        <v>2921.41</v>
      </c>
    </row>
    <row r="34" spans="1:12" ht="24.65" customHeight="1" thickBot="1">
      <c r="A34" s="1"/>
      <c r="B34" s="32">
        <v>29</v>
      </c>
      <c r="C34" s="37" t="s">
        <v>33</v>
      </c>
      <c r="D34" s="15">
        <f>2</f>
        <v>2</v>
      </c>
      <c r="E34" s="18">
        <f t="shared" si="0"/>
        <v>1945.86</v>
      </c>
      <c r="F34" s="24">
        <v>0</v>
      </c>
      <c r="G34" s="25">
        <f t="shared" si="1"/>
        <v>0</v>
      </c>
      <c r="H34" s="15">
        <v>0</v>
      </c>
      <c r="I34" s="18">
        <f t="shared" si="2"/>
        <v>0</v>
      </c>
      <c r="J34" s="24">
        <f>2</f>
        <v>2</v>
      </c>
      <c r="K34" s="25">
        <f t="shared" si="3"/>
        <v>3896.96</v>
      </c>
      <c r="L34" s="22">
        <f t="shared" si="4"/>
        <v>5842.82</v>
      </c>
    </row>
    <row r="35" spans="1:12" ht="20.5" thickBot="1">
      <c r="A35" s="5"/>
      <c r="B35" s="46" t="s">
        <v>31</v>
      </c>
      <c r="C35" s="47"/>
      <c r="D35" s="20">
        <f>SUM(SUM(D6:D34))</f>
        <v>251</v>
      </c>
      <c r="E35" s="19">
        <f t="shared" ref="E35" si="5">SUM(E6:E34)</f>
        <v>244205.42999999991</v>
      </c>
      <c r="F35" s="26">
        <f t="shared" ref="F35:G35" si="6">SUM(F6:F34)</f>
        <v>8</v>
      </c>
      <c r="G35" s="27">
        <f t="shared" si="6"/>
        <v>20112.240000000002</v>
      </c>
      <c r="H35" s="20">
        <f t="shared" ref="H35:I35" si="7">SUM(H6:H34)</f>
        <v>8</v>
      </c>
      <c r="I35" s="19">
        <f t="shared" si="7"/>
        <v>21241.760000000002</v>
      </c>
      <c r="J35" s="26">
        <f>SUM(J6:J34)</f>
        <v>293</v>
      </c>
      <c r="K35" s="27">
        <f t="shared" ref="K35" si="8">SUM(K6:K34)</f>
        <v>570904.64</v>
      </c>
      <c r="L35" s="13">
        <f>SUM(L6:L34)</f>
        <v>856464.07000000007</v>
      </c>
    </row>
    <row r="36" spans="1:12" ht="27.75" customHeight="1">
      <c r="A36" s="5"/>
      <c r="B36" s="38"/>
      <c r="C36" s="39"/>
      <c r="D36" s="40"/>
      <c r="E36" s="40"/>
      <c r="F36" s="40"/>
      <c r="G36" s="40"/>
      <c r="H36" s="40"/>
      <c r="I36" s="40"/>
      <c r="J36" s="40"/>
      <c r="K36" s="40"/>
      <c r="L36" s="12"/>
    </row>
    <row r="37" spans="1:12" ht="17.25" customHeight="1">
      <c r="A37" s="6"/>
      <c r="B37" s="6"/>
      <c r="C37" s="7"/>
      <c r="D37" s="7"/>
      <c r="E37" s="7"/>
      <c r="F37" s="7"/>
      <c r="G37" s="7"/>
      <c r="H37" s="7"/>
      <c r="I37" s="7"/>
      <c r="J37" s="7"/>
      <c r="K37" s="7"/>
      <c r="L37" s="8"/>
    </row>
    <row r="38" spans="1:12" ht="90.65" customHeight="1">
      <c r="A38" s="9"/>
      <c r="B38" s="43" t="s">
        <v>41</v>
      </c>
      <c r="C38" s="44"/>
      <c r="D38" s="45"/>
      <c r="E38" s="17"/>
      <c r="F38" s="17"/>
      <c r="G38" s="17"/>
      <c r="H38" s="17"/>
      <c r="I38" s="17"/>
      <c r="J38" s="17"/>
      <c r="K38" s="17"/>
      <c r="L38" s="10" t="s">
        <v>35</v>
      </c>
    </row>
    <row r="39" spans="1:12" ht="14.25" customHeight="1"/>
    <row r="40" spans="1:12" ht="14.25" customHeight="1"/>
    <row r="41" spans="1:12" ht="14.25" customHeight="1"/>
    <row r="42" spans="1:12" ht="14.25" customHeight="1"/>
    <row r="43" spans="1:12" ht="14.25" customHeight="1"/>
    <row r="44" spans="1:12" ht="14.25" customHeight="1"/>
    <row r="45" spans="1:12" ht="14.25" customHeight="1"/>
    <row r="46" spans="1:12" ht="14.25" customHeight="1"/>
    <row r="47" spans="1:12" ht="14.25" customHeight="1"/>
    <row r="48" spans="1:12"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sheetData>
  <mergeCells count="10">
    <mergeCell ref="B38:D38"/>
    <mergeCell ref="B35:C35"/>
    <mergeCell ref="B2:L2"/>
    <mergeCell ref="B3:B4"/>
    <mergeCell ref="C3:C4"/>
    <mergeCell ref="L3:L4"/>
    <mergeCell ref="D3:E3"/>
    <mergeCell ref="F3:G3"/>
    <mergeCell ref="H3:I3"/>
    <mergeCell ref="J3:K3"/>
  </mergeCells>
  <pageMargins left="0.7" right="0.7" top="0.75" bottom="0.75" header="0" footer="0"/>
  <pageSetup paperSize="9" scale="3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2024-04-26T06:35:35Z</cp:lastPrinted>
  <dcterms:created xsi:type="dcterms:W3CDTF">2021-10-04T14:21:04Z</dcterms:created>
  <dcterms:modified xsi:type="dcterms:W3CDTF">2024-04-26T06:35:39Z</dcterms:modified>
</cp:coreProperties>
</file>